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dilorenzo\Documents\EXTENSION\"/>
    </mc:Choice>
  </mc:AlternateContent>
  <bookViews>
    <workbookView xWindow="0" yWindow="110" windowWidth="15300" windowHeight="6110"/>
  </bookViews>
  <sheets>
    <sheet name="Home screen" sheetId="3" r:id="rId1"/>
    <sheet name="Summary" sheetId="6" r:id="rId2"/>
    <sheet name="Feeds" sheetId="5" r:id="rId3"/>
    <sheet name="calculations" sheetId="1" r:id="rId4"/>
    <sheet name="Cow_req" sheetId="2" r:id="rId5"/>
    <sheet name="Basis for calculations" sheetId="4" r:id="rId6"/>
  </sheets>
  <calcPr calcId="162913" concurrentCalc="0"/>
</workbook>
</file>

<file path=xl/calcChain.xml><?xml version="1.0" encoding="utf-8"?>
<calcChain xmlns="http://schemas.openxmlformats.org/spreadsheetml/2006/main">
  <c r="H34" i="3" l="1"/>
  <c r="I13" i="6"/>
  <c r="I18" i="6"/>
  <c r="I17" i="6"/>
  <c r="I16" i="6"/>
  <c r="E22" i="3"/>
  <c r="O21" i="3"/>
  <c r="G14" i="6"/>
  <c r="G15" i="6"/>
  <c r="G16" i="6"/>
  <c r="G17" i="6"/>
  <c r="G18" i="6"/>
  <c r="J9" i="6"/>
  <c r="J10" i="6"/>
  <c r="G12" i="6"/>
  <c r="G11" i="6"/>
  <c r="G13" i="6"/>
  <c r="R9" i="3"/>
  <c r="E27" i="3"/>
  <c r="E29" i="3"/>
  <c r="R11" i="3"/>
  <c r="E25" i="3"/>
  <c r="M28" i="3"/>
  <c r="O28" i="3"/>
  <c r="N28" i="3"/>
  <c r="E28" i="3"/>
  <c r="E24" i="3"/>
  <c r="M27" i="3"/>
  <c r="O27" i="3"/>
  <c r="N27" i="3"/>
  <c r="F12" i="6"/>
  <c r="F13" i="6"/>
  <c r="F14" i="6"/>
  <c r="F15" i="6"/>
  <c r="F16" i="6"/>
  <c r="F17" i="6"/>
  <c r="F18" i="6"/>
  <c r="F11" i="6"/>
  <c r="E11" i="6"/>
  <c r="E21" i="5"/>
  <c r="F24" i="6"/>
  <c r="C19" i="6"/>
  <c r="E12" i="6"/>
  <c r="E13" i="6"/>
  <c r="E14" i="6"/>
  <c r="E15" i="6"/>
  <c r="E16" i="6"/>
  <c r="E17" i="6"/>
  <c r="E18" i="6"/>
  <c r="D7" i="6"/>
  <c r="E22" i="6"/>
  <c r="F22" i="6"/>
  <c r="G22" i="6"/>
  <c r="D13" i="6"/>
  <c r="D14" i="6"/>
  <c r="D15" i="6"/>
  <c r="D16" i="6"/>
  <c r="D17" i="6"/>
  <c r="D18" i="6"/>
  <c r="D12" i="6"/>
  <c r="D11" i="6"/>
  <c r="D6" i="6"/>
  <c r="E21" i="6"/>
  <c r="G21" i="6"/>
  <c r="F21" i="6"/>
  <c r="B13" i="6"/>
  <c r="B14" i="6"/>
  <c r="B15" i="6"/>
  <c r="B16" i="6"/>
  <c r="B17" i="6"/>
  <c r="B18" i="6"/>
  <c r="B12" i="6"/>
  <c r="B11" i="6"/>
  <c r="G8" i="6"/>
  <c r="C10" i="6"/>
  <c r="F10" i="6"/>
  <c r="F26" i="6"/>
  <c r="E10" i="6"/>
  <c r="D10" i="6"/>
  <c r="E73" i="2"/>
  <c r="D73" i="2"/>
  <c r="E72" i="2"/>
  <c r="D72" i="2"/>
  <c r="E71" i="2"/>
  <c r="D71" i="2"/>
  <c r="E70" i="2"/>
  <c r="D70" i="2"/>
  <c r="E69" i="2"/>
  <c r="D69" i="2"/>
  <c r="E68" i="2"/>
  <c r="D68" i="2"/>
  <c r="E67" i="2"/>
  <c r="D67" i="2"/>
  <c r="E66" i="2"/>
  <c r="D66" i="2"/>
  <c r="E65" i="2"/>
  <c r="D65" i="2"/>
  <c r="E64" i="2"/>
  <c r="D64" i="2"/>
  <c r="E63" i="2"/>
  <c r="D63" i="2"/>
  <c r="E62" i="2"/>
  <c r="D62" i="2"/>
  <c r="E49" i="2"/>
  <c r="D49" i="2"/>
  <c r="E48" i="2"/>
  <c r="D48" i="2"/>
  <c r="E47" i="2"/>
  <c r="D47" i="2"/>
  <c r="E46" i="2"/>
  <c r="D46" i="2"/>
  <c r="E45" i="2"/>
  <c r="D45" i="2"/>
  <c r="E44" i="2"/>
  <c r="D44" i="2"/>
  <c r="E43" i="2"/>
  <c r="D43" i="2"/>
  <c r="E42" i="2"/>
  <c r="D42" i="2"/>
  <c r="E41" i="2"/>
  <c r="D41" i="2"/>
  <c r="E40" i="2"/>
  <c r="D40" i="2"/>
  <c r="E39" i="2"/>
  <c r="D39" i="2"/>
  <c r="E38" i="2"/>
  <c r="D38" i="2"/>
  <c r="E14" i="2"/>
  <c r="E15" i="2"/>
  <c r="E16" i="2"/>
  <c r="E17" i="2"/>
  <c r="E18" i="2"/>
  <c r="E19" i="2"/>
  <c r="E20" i="2"/>
  <c r="E21" i="2"/>
  <c r="E22" i="2"/>
  <c r="E23" i="2"/>
  <c r="E24" i="2"/>
  <c r="E25" i="2"/>
  <c r="D15" i="2"/>
  <c r="D16" i="2"/>
  <c r="D17" i="2"/>
  <c r="D18" i="2"/>
  <c r="D19" i="2"/>
  <c r="D20" i="2"/>
  <c r="D21" i="2"/>
  <c r="D22" i="2"/>
  <c r="D23" i="2"/>
  <c r="D24" i="2"/>
  <c r="D25" i="2"/>
  <c r="D14" i="2"/>
  <c r="H32" i="3"/>
  <c r="H33" i="3"/>
  <c r="H13" i="1"/>
  <c r="I13" i="1"/>
  <c r="H14" i="1"/>
  <c r="I14" i="1"/>
  <c r="H15" i="1"/>
  <c r="I15" i="1"/>
  <c r="H16" i="1"/>
  <c r="I16" i="1"/>
  <c r="I12" i="1"/>
  <c r="H12" i="1"/>
  <c r="E4" i="1"/>
  <c r="E8" i="1"/>
  <c r="F4" i="1"/>
  <c r="F8" i="1"/>
  <c r="D4" i="1"/>
  <c r="D8" i="1"/>
  <c r="F7" i="1"/>
  <c r="E7" i="1"/>
  <c r="D7" i="1"/>
</calcChain>
</file>

<file path=xl/comments1.xml><?xml version="1.0" encoding="utf-8"?>
<comments xmlns="http://schemas.openxmlformats.org/spreadsheetml/2006/main">
  <authors>
    <author>DiLorenzo,Nicolas</author>
  </authors>
  <commentList>
    <comment ref="E21" authorId="0" shapeId="0">
      <text>
        <r>
          <rPr>
            <b/>
            <sz val="9"/>
            <color indexed="81"/>
            <rFont val="Tahoma"/>
            <family val="2"/>
          </rPr>
          <t>DiLorenzo,Nicolas:</t>
        </r>
        <r>
          <rPr>
            <sz val="9"/>
            <color indexed="81"/>
            <rFont val="Tahoma"/>
            <family val="2"/>
          </rPr>
          <t xml:space="preserve">
considering that almost 50% of CP in gin trash may be unavailable (ADICP).</t>
        </r>
      </text>
    </comment>
  </commentList>
</comments>
</file>

<file path=xl/sharedStrings.xml><?xml version="1.0" encoding="utf-8"?>
<sst xmlns="http://schemas.openxmlformats.org/spreadsheetml/2006/main" count="349" uniqueCount="121">
  <si>
    <t>CP</t>
  </si>
  <si>
    <t>TDN</t>
  </si>
  <si>
    <t>CP supplied</t>
  </si>
  <si>
    <t>TDN supplied</t>
  </si>
  <si>
    <t>hay DMI</t>
  </si>
  <si>
    <t>CP suppl</t>
  </si>
  <si>
    <t>TDN suppl</t>
  </si>
  <si>
    <t>DDGS</t>
  </si>
  <si>
    <t>A</t>
  </si>
  <si>
    <t>B</t>
  </si>
  <si>
    <t>C</t>
  </si>
  <si>
    <t>TDN req.</t>
  </si>
  <si>
    <t>CP req.</t>
  </si>
  <si>
    <t>Type of animal</t>
  </si>
  <si>
    <t>1 = cow, 2  = growing heifer, 3 = bull</t>
  </si>
  <si>
    <t>Type of breed</t>
  </si>
  <si>
    <t>INPUT</t>
  </si>
  <si>
    <t>Type of hay</t>
  </si>
  <si>
    <t>TDN in hay (%, DM)</t>
  </si>
  <si>
    <t>Number of animals</t>
  </si>
  <si>
    <t>Crude Protein (CP) in hay (%, DM)</t>
  </si>
  <si>
    <t>Estimated hay feeding waste</t>
  </si>
  <si>
    <t>OUTPUT</t>
  </si>
  <si>
    <t>Daily TDN requirements (lbs/hd/d)</t>
  </si>
  <si>
    <t>Daily CP requirements (lbs/hd/d)</t>
  </si>
  <si>
    <t>Daily DMI taken from DiLorenzo et al. (2013) unpublished. FEF intake data on weaned and lactating beef cows consuming bermudagrass hay</t>
  </si>
  <si>
    <t>Hay dry matter intake (lbs/hd/day)</t>
  </si>
  <si>
    <t>Daily CP intake from hay (lbs/hd/d)</t>
  </si>
  <si>
    <t>Daily TDN intake from hay (lbs/hd/d)</t>
  </si>
  <si>
    <t>low (10%)</t>
  </si>
  <si>
    <t>moderate (30%)</t>
  </si>
  <si>
    <t>high (50%)</t>
  </si>
  <si>
    <t xml:space="preserve">Average bale weight (lbs as is) </t>
  </si>
  <si>
    <t>Number of days to supplement</t>
  </si>
  <si>
    <t>Total hay bales needed accounting for waste</t>
  </si>
  <si>
    <t>(for the entire feeding season)</t>
  </si>
  <si>
    <t>Hay DM % (use 90 as default if unknown)</t>
  </si>
  <si>
    <t>%</t>
  </si>
  <si>
    <t>no waste (0%)</t>
  </si>
  <si>
    <r>
      <t xml:space="preserve">Total amount of hay needed (in lbs as is) </t>
    </r>
    <r>
      <rPr>
        <b/>
        <u/>
        <sz val="11"/>
        <color rgb="FFFF0000"/>
        <rFont val="Calibri"/>
        <family val="2"/>
        <scheme val="minor"/>
      </rPr>
      <t>not</t>
    </r>
    <r>
      <rPr>
        <b/>
        <sz val="11"/>
        <color theme="3"/>
        <rFont val="Calibri"/>
        <family val="2"/>
        <scheme val="minor"/>
      </rPr>
      <t xml:space="preserve"> accounting for waste</t>
    </r>
  </si>
  <si>
    <r>
      <t xml:space="preserve">Total amount of hay needed (in lbs as is) </t>
    </r>
    <r>
      <rPr>
        <b/>
        <sz val="11"/>
        <color rgb="FF00B050"/>
        <rFont val="Calibri"/>
        <family val="2"/>
        <scheme val="minor"/>
      </rPr>
      <t>accounting for waste</t>
    </r>
  </si>
  <si>
    <t>Mature cow BW</t>
  </si>
  <si>
    <t>Milk production at peak (lbs)</t>
  </si>
  <si>
    <t>Months since calving</t>
  </si>
  <si>
    <t>TDN required (lb/d)</t>
  </si>
  <si>
    <t>CP required (lb/d)</t>
  </si>
  <si>
    <t>hay waste factor check cell (hide later)</t>
  </si>
  <si>
    <t>1  = For british breeds (Angus, Hereford, etc), 2  = Brangus or Braford, 3 = Brahman or Nellore</t>
  </si>
  <si>
    <t>Months of lactation (enter 0 for dry cows)</t>
  </si>
  <si>
    <t>rounded BW (hide later)</t>
  </si>
  <si>
    <t>Month of lactation</t>
  </si>
  <si>
    <t>adjusted month of lactation</t>
  </si>
  <si>
    <t>1 = Bahiagrass, 2 = Tifton 85 bermudagrass, 3 = Coastal bermuda, 4 = other</t>
  </si>
  <si>
    <t>Feed number</t>
  </si>
  <si>
    <t>DM, %</t>
  </si>
  <si>
    <t>Feed name</t>
  </si>
  <si>
    <t>CP, % DM basis</t>
  </si>
  <si>
    <t>TDN, % DM basis</t>
  </si>
  <si>
    <t>Summary of diet balance and costs</t>
  </si>
  <si>
    <t>Perennial peanut hay</t>
  </si>
  <si>
    <t>Corn gluten feed, pellets</t>
  </si>
  <si>
    <t>Soybean hulls, pellets</t>
  </si>
  <si>
    <t>Citrus pulp, pellets</t>
  </si>
  <si>
    <t>Peanut hay</t>
  </si>
  <si>
    <t>Disclaimer: Balancing calculations do not take into account any changes in hay intake as a result of supplementation.</t>
  </si>
  <si>
    <t>Cracked corn</t>
  </si>
  <si>
    <t>Carinata meal, pellets</t>
  </si>
  <si>
    <t>Free choice hay intake</t>
  </si>
  <si>
    <t>Daily cost ($/hd/d)</t>
  </si>
  <si>
    <t>$ per cow/day</t>
  </si>
  <si>
    <r>
      <rPr>
        <b/>
        <sz val="14"/>
        <color rgb="FFFF0000"/>
        <rFont val="Calibri"/>
        <family val="2"/>
        <scheme val="minor"/>
      </rPr>
      <t>Shortage</t>
    </r>
    <r>
      <rPr>
        <b/>
        <sz val="14"/>
        <color theme="3"/>
        <rFont val="Calibri"/>
        <family val="2"/>
        <scheme val="minor"/>
      </rPr>
      <t>/</t>
    </r>
    <r>
      <rPr>
        <b/>
        <sz val="14"/>
        <color rgb="FF00B050"/>
        <rFont val="Calibri"/>
        <family val="2"/>
        <scheme val="minor"/>
      </rPr>
      <t>surplus</t>
    </r>
    <r>
      <rPr>
        <b/>
        <sz val="14"/>
        <color theme="3"/>
        <rFont val="Calibri"/>
        <family val="2"/>
        <scheme val="minor"/>
      </rPr>
      <t xml:space="preserve"> of TDN from hay (lbs/hd/d) =</t>
    </r>
  </si>
  <si>
    <r>
      <rPr>
        <b/>
        <sz val="14"/>
        <color rgb="FFFF0000"/>
        <rFont val="Calibri"/>
        <family val="2"/>
        <scheme val="minor"/>
      </rPr>
      <t>Shortage</t>
    </r>
    <r>
      <rPr>
        <b/>
        <sz val="14"/>
        <color theme="3"/>
        <rFont val="Calibri"/>
        <family val="2"/>
        <scheme val="minor"/>
      </rPr>
      <t>/</t>
    </r>
    <r>
      <rPr>
        <b/>
        <sz val="14"/>
        <color rgb="FF00B050"/>
        <rFont val="Calibri"/>
        <family val="2"/>
        <scheme val="minor"/>
      </rPr>
      <t>surplus</t>
    </r>
    <r>
      <rPr>
        <b/>
        <sz val="14"/>
        <color theme="3"/>
        <rFont val="Calibri"/>
        <family val="2"/>
        <scheme val="minor"/>
      </rPr>
      <t xml:space="preserve"> of CP from hay (lbs/hd/d) =</t>
    </r>
  </si>
  <si>
    <r>
      <rPr>
        <b/>
        <sz val="11"/>
        <color rgb="FFFF0000"/>
        <rFont val="Calibri"/>
        <family val="2"/>
        <scheme val="minor"/>
      </rPr>
      <t>Shortage</t>
    </r>
    <r>
      <rPr>
        <b/>
        <sz val="11"/>
        <color theme="3"/>
        <rFont val="Calibri"/>
        <family val="2"/>
        <scheme val="minor"/>
      </rPr>
      <t>/</t>
    </r>
    <r>
      <rPr>
        <b/>
        <sz val="11"/>
        <color rgb="FF00B050"/>
        <rFont val="Calibri"/>
        <family val="2"/>
        <scheme val="minor"/>
      </rPr>
      <t>surplus</t>
    </r>
    <r>
      <rPr>
        <b/>
        <sz val="11"/>
        <color theme="3"/>
        <rFont val="Calibri"/>
        <family val="2"/>
        <scheme val="minor"/>
      </rPr>
      <t xml:space="preserve"> of TDN from hay (lbs/hd/d) =</t>
    </r>
  </si>
  <si>
    <r>
      <rPr>
        <b/>
        <sz val="11"/>
        <color rgb="FFFF0000"/>
        <rFont val="Calibri"/>
        <family val="2"/>
        <scheme val="minor"/>
      </rPr>
      <t>Shortage</t>
    </r>
    <r>
      <rPr>
        <b/>
        <sz val="11"/>
        <color theme="3"/>
        <rFont val="Calibri"/>
        <family val="2"/>
        <scheme val="minor"/>
      </rPr>
      <t>/</t>
    </r>
    <r>
      <rPr>
        <b/>
        <sz val="11"/>
        <color rgb="FF00B050"/>
        <rFont val="Calibri"/>
        <family val="2"/>
        <scheme val="minor"/>
      </rPr>
      <t>surplus</t>
    </r>
    <r>
      <rPr>
        <b/>
        <sz val="11"/>
        <color theme="3"/>
        <rFont val="Calibri"/>
        <family val="2"/>
        <scheme val="minor"/>
      </rPr>
      <t xml:space="preserve"> of CP from hay (lbs/hd/d) =</t>
    </r>
  </si>
  <si>
    <r>
      <rPr>
        <b/>
        <sz val="14"/>
        <color rgb="FFFF0000"/>
        <rFont val="Calibri"/>
        <family val="2"/>
        <scheme val="minor"/>
      </rPr>
      <t>Shortage</t>
    </r>
    <r>
      <rPr>
        <b/>
        <sz val="14"/>
        <color theme="3"/>
        <rFont val="Calibri"/>
        <family val="2"/>
        <scheme val="minor"/>
      </rPr>
      <t>/</t>
    </r>
    <r>
      <rPr>
        <b/>
        <sz val="14"/>
        <color rgb="FF00B050"/>
        <rFont val="Calibri"/>
        <family val="2"/>
        <scheme val="minor"/>
      </rPr>
      <t>surplus</t>
    </r>
    <r>
      <rPr>
        <b/>
        <sz val="14"/>
        <color theme="3"/>
        <rFont val="Calibri"/>
        <family val="2"/>
        <scheme val="minor"/>
      </rPr>
      <t xml:space="preserve"> of TDN in </t>
    </r>
    <r>
      <rPr>
        <b/>
        <u/>
        <sz val="14"/>
        <color theme="3"/>
        <rFont val="Calibri"/>
        <family val="2"/>
        <scheme val="minor"/>
      </rPr>
      <t>balanced</t>
    </r>
    <r>
      <rPr>
        <b/>
        <sz val="14"/>
        <color theme="3"/>
        <rFont val="Calibri"/>
        <family val="2"/>
        <scheme val="minor"/>
      </rPr>
      <t xml:space="preserve"> diet (lbs/hd/d) =</t>
    </r>
  </si>
  <si>
    <r>
      <rPr>
        <b/>
        <sz val="14"/>
        <color rgb="FFFF0000"/>
        <rFont val="Calibri"/>
        <family val="2"/>
        <scheme val="minor"/>
      </rPr>
      <t>Shortage</t>
    </r>
    <r>
      <rPr>
        <b/>
        <sz val="14"/>
        <color theme="3"/>
        <rFont val="Calibri"/>
        <family val="2"/>
        <scheme val="minor"/>
      </rPr>
      <t>/</t>
    </r>
    <r>
      <rPr>
        <b/>
        <sz val="14"/>
        <color rgb="FF00B050"/>
        <rFont val="Calibri"/>
        <family val="2"/>
        <scheme val="minor"/>
      </rPr>
      <t>surplus</t>
    </r>
    <r>
      <rPr>
        <b/>
        <sz val="14"/>
        <color theme="3"/>
        <rFont val="Calibri"/>
        <family val="2"/>
        <scheme val="minor"/>
      </rPr>
      <t xml:space="preserve"> of CP in </t>
    </r>
    <r>
      <rPr>
        <b/>
        <u/>
        <sz val="14"/>
        <color theme="3"/>
        <rFont val="Calibri"/>
        <family val="2"/>
        <scheme val="minor"/>
      </rPr>
      <t>balanced</t>
    </r>
    <r>
      <rPr>
        <b/>
        <sz val="14"/>
        <color theme="3"/>
        <rFont val="Calibri"/>
        <family val="2"/>
        <scheme val="minor"/>
      </rPr>
      <t xml:space="preserve"> diet (lbs/hd/d) =</t>
    </r>
  </si>
  <si>
    <t>Cost ($ per ton as is)</t>
  </si>
  <si>
    <t>Feed # lookup</t>
  </si>
  <si>
    <t>Feed number =</t>
  </si>
  <si>
    <t>Feed name =</t>
  </si>
  <si>
    <t>Lb/cow/day to feed (as fed)</t>
  </si>
  <si>
    <t>Estimated hay cost ($ per ton as fed)</t>
  </si>
  <si>
    <t>CP supplied (lb/cow/d)</t>
  </si>
  <si>
    <t>TDN supplied (lb/cow/d)</t>
  </si>
  <si>
    <t>Fiber pellets, AFG Feeds</t>
  </si>
  <si>
    <t>Urea</t>
  </si>
  <si>
    <t>Dry Distillers grains plus solubles (DDGS)</t>
  </si>
  <si>
    <t>Cottonseed meal</t>
  </si>
  <si>
    <t>Whole cottonseed</t>
  </si>
  <si>
    <t>Soybean meal</t>
  </si>
  <si>
    <t>Ryegrass baleage</t>
  </si>
  <si>
    <t>BLANK</t>
  </si>
  <si>
    <t>P</t>
  </si>
  <si>
    <t>Need more protein</t>
  </si>
  <si>
    <t>Need more TDN</t>
  </si>
  <si>
    <t>lb/cow/d</t>
  </si>
  <si>
    <r>
      <t xml:space="preserve">Toal </t>
    </r>
    <r>
      <rPr>
        <b/>
        <u/>
        <sz val="11"/>
        <color theme="1"/>
        <rFont val="Calibri"/>
        <family val="2"/>
        <scheme val="minor"/>
      </rPr>
      <t>supplemental</t>
    </r>
    <r>
      <rPr>
        <b/>
        <sz val="11"/>
        <color theme="1"/>
        <rFont val="Calibri"/>
        <family val="2"/>
        <scheme val="minor"/>
      </rPr>
      <t xml:space="preserve"> feed =</t>
    </r>
  </si>
  <si>
    <r>
      <t>Total daily feed cost (</t>
    </r>
    <r>
      <rPr>
        <b/>
        <sz val="16"/>
        <color rgb="FFFF0000"/>
        <rFont val="Calibri"/>
        <family val="2"/>
        <scheme val="minor"/>
      </rPr>
      <t>hay plus supplement</t>
    </r>
    <r>
      <rPr>
        <b/>
        <sz val="16"/>
        <color rgb="FF0000FF"/>
        <rFont val="Calibri"/>
        <family val="2"/>
        <scheme val="minor"/>
      </rPr>
      <t>) =</t>
    </r>
  </si>
  <si>
    <r>
      <t>Total daily feed cost (</t>
    </r>
    <r>
      <rPr>
        <b/>
        <sz val="16"/>
        <color rgb="FFFF0000"/>
        <rFont val="Calibri"/>
        <family val="2"/>
        <scheme val="minor"/>
      </rPr>
      <t>supplement only</t>
    </r>
    <r>
      <rPr>
        <b/>
        <sz val="16"/>
        <color rgb="FF0000FF"/>
        <rFont val="Calibri"/>
        <family val="2"/>
        <scheme val="minor"/>
      </rPr>
      <t>) =</t>
    </r>
  </si>
  <si>
    <t>Molasses, cane</t>
  </si>
  <si>
    <t>Cotton gin trash</t>
  </si>
  <si>
    <r>
      <t xml:space="preserve">Orange cells are input cells: enter your information here. These are the </t>
    </r>
    <r>
      <rPr>
        <u/>
        <sz val="11"/>
        <rFont val="Calibri"/>
        <family val="2"/>
        <scheme val="minor"/>
      </rPr>
      <t>only</t>
    </r>
    <r>
      <rPr>
        <sz val="11"/>
        <rFont val="Calibri"/>
        <family val="2"/>
        <scheme val="minor"/>
      </rPr>
      <t xml:space="preserve"> cells that can be modified.</t>
    </r>
  </si>
  <si>
    <t>intake level</t>
  </si>
  <si>
    <t>lactating</t>
  </si>
  <si>
    <t>dry</t>
  </si>
  <si>
    <t>Feeds library</t>
  </si>
  <si>
    <t>Total feed needed (lbs)</t>
  </si>
  <si>
    <t>For a total of:</t>
  </si>
  <si>
    <t>cow(s)</t>
  </si>
  <si>
    <t>day(s)</t>
  </si>
  <si>
    <t>Average body weight (BW) in lbs</t>
  </si>
  <si>
    <t>UF Hay Balancer</t>
  </si>
  <si>
    <t>Canola meal</t>
  </si>
  <si>
    <t>% CP</t>
  </si>
  <si>
    <t>% TDN</t>
  </si>
  <si>
    <t>Type of hay fed:</t>
  </si>
  <si>
    <t xml:space="preserve">Beef cow requirements obtained from: Hersom, M. 2017. Basic Nutrient Requirements of Beef Cows. University of Florida, IFAS, Florida Coop. Ext. Serv., Animal Science Dept., EDIS Publication AN190. http://edis.ifas.ufl.edu/an190  </t>
  </si>
  <si>
    <t>lbs</t>
  </si>
  <si>
    <t>Average cow weight:</t>
  </si>
  <si>
    <t>Questions or feedback:</t>
  </si>
  <si>
    <t xml:space="preserve">ndilorenzo@ufl.edu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</si>
</sst>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u/>
      <sz val="12"/>
      <color theme="9" tint="-0.24997711111789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A7D00"/>
      <name val="Calibri"/>
      <family val="2"/>
      <scheme val="minor"/>
    </font>
    <font>
      <b/>
      <sz val="26"/>
      <color theme="9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4"/>
      <color theme="3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66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8"/>
      <color rgb="FF00B050"/>
      <name val="Wingdings 2"/>
      <family val="1"/>
      <charset val="2"/>
    </font>
    <font>
      <b/>
      <sz val="18"/>
      <color rgb="FF00B050"/>
      <name val="Wingdings 2"/>
      <family val="1"/>
      <charset val="2"/>
    </font>
    <font>
      <b/>
      <sz val="16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9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4" fillId="3" borderId="1" applyNumberFormat="0" applyAlignment="0" applyProtection="0"/>
    <xf numFmtId="0" fontId="8" fillId="3" borderId="3" applyNumberFormat="0" applyAlignment="0" applyProtection="0"/>
    <xf numFmtId="0" fontId="37" fillId="0" borderId="0" applyNumberFormat="0" applyFill="0" applyBorder="0" applyAlignment="0" applyProtection="0"/>
  </cellStyleXfs>
  <cellXfs count="62">
    <xf numFmtId="0" fontId="0" fillId="0" borderId="0" xfId="0"/>
    <xf numFmtId="46" fontId="0" fillId="0" borderId="0" xfId="0" applyNumberFormat="1"/>
    <xf numFmtId="0" fontId="1" fillId="0" borderId="0" xfId="0" applyFont="1"/>
    <xf numFmtId="0" fontId="2" fillId="2" borderId="1" xfId="1"/>
    <xf numFmtId="0" fontId="3" fillId="0" borderId="0" xfId="0" applyFont="1"/>
    <xf numFmtId="0" fontId="4" fillId="3" borderId="1" xfId="2"/>
    <xf numFmtId="0" fontId="0" fillId="0" borderId="0" xfId="0" applyFont="1"/>
    <xf numFmtId="164" fontId="4" fillId="3" borderId="1" xfId="2" applyNumberFormat="1"/>
    <xf numFmtId="3" fontId="0" fillId="0" borderId="0" xfId="0" applyNumberFormat="1"/>
    <xf numFmtId="0" fontId="0" fillId="0" borderId="0" xfId="0" applyAlignment="1">
      <alignment wrapText="1"/>
    </xf>
    <xf numFmtId="2" fontId="4" fillId="3" borderId="1" xfId="2" applyNumberFormat="1"/>
    <xf numFmtId="2" fontId="0" fillId="0" borderId="0" xfId="0" applyNumberFormat="1"/>
    <xf numFmtId="2" fontId="4" fillId="3" borderId="2" xfId="2" applyNumberFormat="1" applyBorder="1"/>
    <xf numFmtId="0" fontId="10" fillId="0" borderId="0" xfId="0" applyFont="1"/>
    <xf numFmtId="0" fontId="13" fillId="0" borderId="0" xfId="0" applyFont="1"/>
    <xf numFmtId="2" fontId="14" fillId="3" borderId="1" xfId="2" applyNumberFormat="1" applyFont="1"/>
    <xf numFmtId="0" fontId="15" fillId="0" borderId="0" xfId="0" applyFont="1"/>
    <xf numFmtId="0" fontId="9" fillId="0" borderId="0" xfId="0" applyFont="1"/>
    <xf numFmtId="0" fontId="17" fillId="0" borderId="0" xfId="0" applyFont="1"/>
    <xf numFmtId="2" fontId="4" fillId="3" borderId="1" xfId="2" applyNumberFormat="1" applyFont="1"/>
    <xf numFmtId="0" fontId="22" fillId="0" borderId="0" xfId="0" applyFont="1"/>
    <xf numFmtId="0" fontId="23" fillId="0" borderId="0" xfId="0" applyFont="1"/>
    <xf numFmtId="0" fontId="0" fillId="0" borderId="2" xfId="0" applyBorder="1"/>
    <xf numFmtId="0" fontId="24" fillId="2" borderId="1" xfId="1" applyFont="1"/>
    <xf numFmtId="0" fontId="2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left"/>
    </xf>
    <xf numFmtId="0" fontId="20" fillId="2" borderId="2" xfId="1" applyFont="1" applyBorder="1" applyAlignment="1">
      <alignment horizontal="center"/>
    </xf>
    <xf numFmtId="2" fontId="2" fillId="2" borderId="2" xfId="1" applyNumberFormat="1" applyBorder="1" applyAlignment="1">
      <alignment horizontal="center"/>
    </xf>
    <xf numFmtId="0" fontId="4" fillId="3" borderId="2" xfId="2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4" fillId="3" borderId="2" xfId="2" applyNumberFormat="1" applyBorder="1" applyAlignment="1">
      <alignment horizontal="center"/>
    </xf>
    <xf numFmtId="2" fontId="25" fillId="0" borderId="2" xfId="0" applyNumberFormat="1" applyFont="1" applyBorder="1" applyAlignment="1">
      <alignment horizontal="center"/>
    </xf>
    <xf numFmtId="0" fontId="4" fillId="3" borderId="5" xfId="2" applyBorder="1"/>
    <xf numFmtId="0" fontId="2" fillId="2" borderId="4" xfId="1" applyBorder="1" applyAlignment="1">
      <alignment horizontal="center"/>
    </xf>
    <xf numFmtId="0" fontId="4" fillId="3" borderId="6" xfId="2" applyBorder="1"/>
    <xf numFmtId="0" fontId="27" fillId="0" borderId="0" xfId="0" applyFont="1"/>
    <xf numFmtId="0" fontId="11" fillId="0" borderId="0" xfId="0" applyFont="1"/>
    <xf numFmtId="0" fontId="28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21" fillId="0" borderId="7" xfId="0" applyFont="1" applyBorder="1" applyAlignment="1">
      <alignment horizontal="center" wrapText="1"/>
    </xf>
    <xf numFmtId="0" fontId="21" fillId="0" borderId="9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34" fillId="0" borderId="0" xfId="0" applyFont="1" applyAlignment="1">
      <alignment horizontal="center"/>
    </xf>
    <xf numFmtId="2" fontId="4" fillId="4" borderId="2" xfId="2" applyNumberFormat="1" applyFill="1" applyBorder="1" applyAlignment="1">
      <alignment horizontal="center"/>
    </xf>
    <xf numFmtId="0" fontId="9" fillId="3" borderId="8" xfId="3" applyFont="1" applyBorder="1"/>
    <xf numFmtId="2" fontId="33" fillId="2" borderId="2" xfId="1" applyNumberFormat="1" applyFont="1" applyBorder="1" applyAlignment="1">
      <alignment horizontal="center"/>
    </xf>
    <xf numFmtId="0" fontId="35" fillId="0" borderId="0" xfId="0" applyFont="1"/>
    <xf numFmtId="0" fontId="0" fillId="0" borderId="0" xfId="0" applyFont="1" applyAlignment="1">
      <alignment horizontal="right"/>
    </xf>
    <xf numFmtId="0" fontId="36" fillId="0" borderId="0" xfId="0" applyFont="1"/>
    <xf numFmtId="0" fontId="18" fillId="0" borderId="2" xfId="0" applyFont="1" applyBorder="1"/>
    <xf numFmtId="0" fontId="18" fillId="0" borderId="2" xfId="0" applyFont="1" applyBorder="1" applyAlignment="1">
      <alignment wrapText="1"/>
    </xf>
    <xf numFmtId="0" fontId="18" fillId="0" borderId="2" xfId="0" applyFont="1" applyBorder="1" applyAlignment="1">
      <alignment horizontal="center" wrapText="1"/>
    </xf>
    <xf numFmtId="0" fontId="2" fillId="2" borderId="1" xfId="1" applyFont="1" applyProtection="1">
      <protection locked="0"/>
    </xf>
    <xf numFmtId="0" fontId="0" fillId="0" borderId="0" xfId="0" applyProtection="1">
      <protection locked="0"/>
    </xf>
    <xf numFmtId="0" fontId="21" fillId="0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7" fillId="0" borderId="0" xfId="4"/>
  </cellXfs>
  <cellStyles count="5">
    <cellStyle name="Calculation" xfId="2" builtinId="22"/>
    <cellStyle name="Hyperlink" xfId="4" builtinId="8"/>
    <cellStyle name="Input" xfId="1" builtinId="20"/>
    <cellStyle name="Normal" xfId="0" builtinId="0"/>
    <cellStyle name="Output" xfId="3" builtinId="21"/>
  </cellStyles>
  <dxfs count="12">
    <dxf>
      <font>
        <b/>
        <i val="0"/>
        <color rgb="FF00B050"/>
      </font>
      <numFmt numFmtId="2" formatCode="0.00"/>
    </dxf>
    <dxf>
      <font>
        <b/>
        <i val="0"/>
        <color rgb="FFFF0000"/>
      </font>
    </dxf>
    <dxf>
      <font>
        <b/>
        <i val="0"/>
        <color rgb="FF00B050"/>
      </font>
      <numFmt numFmtId="2" formatCode="0.00"/>
    </dxf>
    <dxf>
      <font>
        <b/>
        <i val="0"/>
        <color rgb="FFFF0000"/>
      </font>
    </dxf>
    <dxf>
      <font>
        <b/>
        <i val="0"/>
        <color rgb="FF00B050"/>
      </font>
      <numFmt numFmtId="2" formatCode="0.00"/>
    </dxf>
    <dxf>
      <font>
        <b/>
        <i val="0"/>
        <color rgb="FFFF0000"/>
      </font>
      <numFmt numFmtId="2" formatCode="0.00"/>
    </dxf>
    <dxf>
      <font>
        <b/>
        <i val="0"/>
        <color rgb="FF00B050"/>
      </font>
      <numFmt numFmtId="2" formatCode="0.00"/>
    </dxf>
    <dxf>
      <font>
        <b/>
        <i val="0"/>
        <color rgb="FFFF0000"/>
      </font>
    </dxf>
    <dxf>
      <font>
        <b/>
        <i val="0"/>
        <color rgb="FF00B050"/>
      </font>
      <numFmt numFmtId="2" formatCode="0.00"/>
    </dxf>
    <dxf>
      <font>
        <b/>
        <i val="0"/>
        <color rgb="FFFF0000"/>
      </font>
      <numFmt numFmtId="2" formatCode="0.00"/>
    </dxf>
    <dxf>
      <font>
        <b/>
        <i val="0"/>
        <color rgb="FF00B050"/>
      </font>
      <numFmt numFmtId="2" formatCode="0.00"/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0000FF"/>
      <color rgb="FF0099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4" dropStyle="combo" dx="20" fmlaLink="$E$21" fmlaRange="$R$13:$R$16" sel="2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30480</xdr:rowOff>
    </xdr:from>
    <xdr:to>
      <xdr:col>3</xdr:col>
      <xdr:colOff>403860</xdr:colOff>
      <xdr:row>3</xdr:row>
      <xdr:rowOff>17145</xdr:rowOff>
    </xdr:to>
    <xdr:pic>
      <xdr:nvPicPr>
        <xdr:cNvPr id="3" name="Picture 2" descr="log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0480"/>
          <a:ext cx="2194560" cy="72136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603250</xdr:colOff>
          <xdr:row>19</xdr:row>
          <xdr:rowOff>184150</xdr:rowOff>
        </xdr:from>
        <xdr:to>
          <xdr:col>6</xdr:col>
          <xdr:colOff>50800</xdr:colOff>
          <xdr:row>21</xdr:row>
          <xdr:rowOff>152400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393700</xdr:colOff>
      <xdr:row>29</xdr:row>
      <xdr:rowOff>38100</xdr:rowOff>
    </xdr:from>
    <xdr:to>
      <xdr:col>16</xdr:col>
      <xdr:colOff>120650</xdr:colOff>
      <xdr:row>31</xdr:row>
      <xdr:rowOff>171450</xdr:rowOff>
    </xdr:to>
    <xdr:sp macro="[0]!Go_to_summary" textlink="">
      <xdr:nvSpPr>
        <xdr:cNvPr id="6" name="TextBox 5"/>
        <xdr:cNvSpPr txBox="1"/>
      </xdr:nvSpPr>
      <xdr:spPr>
        <a:xfrm>
          <a:off x="8375650" y="6089650"/>
          <a:ext cx="1555750" cy="501650"/>
        </a:xfrm>
        <a:prstGeom prst="rect">
          <a:avLst/>
        </a:prstGeom>
        <a:solidFill>
          <a:srgbClr val="0000FF"/>
        </a:solidFill>
        <a:ln w="9525" cmpd="sng">
          <a:solidFill>
            <a:sysClr val="window" lastClr="FFFFFF">
              <a:shade val="50000"/>
            </a:sysClr>
          </a:solidFill>
        </a:ln>
        <a:effectLst/>
        <a:scene3d>
          <a:camera prst="orthographicFront"/>
          <a:lightRig rig="threePt" dir="t"/>
        </a:scene3d>
        <a:sp3d>
          <a:bevelT w="139700" prst="cross"/>
        </a:sp3d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Go to Diet Balancing and Summary page</a:t>
          </a:r>
        </a:p>
      </xdr:txBody>
    </xdr:sp>
    <xdr:clientData/>
  </xdr:twoCellAnchor>
  <xdr:twoCellAnchor>
    <xdr:from>
      <xdr:col>5</xdr:col>
      <xdr:colOff>120650</xdr:colOff>
      <xdr:row>17</xdr:row>
      <xdr:rowOff>88900</xdr:rowOff>
    </xdr:from>
    <xdr:to>
      <xdr:col>9</xdr:col>
      <xdr:colOff>139700</xdr:colOff>
      <xdr:row>20</xdr:row>
      <xdr:rowOff>0</xdr:rowOff>
    </xdr:to>
    <xdr:sp macro="" textlink="">
      <xdr:nvSpPr>
        <xdr:cNvPr id="7" name="Left Arrow Callout 6"/>
        <xdr:cNvSpPr/>
      </xdr:nvSpPr>
      <xdr:spPr>
        <a:xfrm>
          <a:off x="3225800" y="3346450"/>
          <a:ext cx="2457450" cy="463550"/>
        </a:xfrm>
        <a:prstGeom prst="leftArrowCallout">
          <a:avLst>
            <a:gd name="adj1" fmla="val 12879"/>
            <a:gd name="adj2" fmla="val 25000"/>
            <a:gd name="adj3" fmla="val 21970"/>
            <a:gd name="adj4" fmla="val 76302"/>
          </a:avLst>
        </a:prstGeom>
        <a:blipFill>
          <a:blip xmlns:r="http://schemas.openxmlformats.org/officeDocument/2006/relationships" r:embed="rId2"/>
          <a:tile tx="0" ty="0" sx="100000" sy="100000" flip="none" algn="tl"/>
        </a:blip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Insert</a:t>
          </a:r>
          <a:r>
            <a:rPr lang="en-US" sz="1100" b="1" baseline="0">
              <a:solidFill>
                <a:sysClr val="windowText" lastClr="000000"/>
              </a:solidFill>
            </a:rPr>
            <a:t> these values from the most recent hay analysis. </a:t>
          </a:r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406400</xdr:colOff>
      <xdr:row>33</xdr:row>
      <xdr:rowOff>31750</xdr:rowOff>
    </xdr:from>
    <xdr:to>
      <xdr:col>16</xdr:col>
      <xdr:colOff>50800</xdr:colOff>
      <xdr:row>34</xdr:row>
      <xdr:rowOff>171450</xdr:rowOff>
    </xdr:to>
    <xdr:sp macro="[0]!Go_to_Feeds" textlink="">
      <xdr:nvSpPr>
        <xdr:cNvPr id="13" name="TextBox 12"/>
        <xdr:cNvSpPr txBox="1"/>
      </xdr:nvSpPr>
      <xdr:spPr>
        <a:xfrm>
          <a:off x="8388350" y="6451600"/>
          <a:ext cx="1473200" cy="323850"/>
        </a:xfrm>
        <a:prstGeom prst="rect">
          <a:avLst/>
        </a:prstGeom>
        <a:solidFill>
          <a:srgbClr val="009900"/>
        </a:solidFill>
        <a:ln w="9525" cmpd="sng">
          <a:solidFill>
            <a:sysClr val="window" lastClr="FFFFFF">
              <a:shade val="50000"/>
            </a:sysClr>
          </a:solidFill>
        </a:ln>
        <a:effectLst/>
        <a:scene3d>
          <a:camera prst="orthographicFront"/>
          <a:lightRig rig="threePt" dir="t"/>
        </a:scene3d>
        <a:sp3d>
          <a:bevelT w="139700" prst="cross"/>
        </a:sp3d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Go to Feeds Library </a:t>
          </a:r>
        </a:p>
      </xdr:txBody>
    </xdr:sp>
    <xdr:clientData/>
  </xdr:twoCellAnchor>
  <xdr:twoCellAnchor>
    <xdr:from>
      <xdr:col>17</xdr:col>
      <xdr:colOff>434975</xdr:colOff>
      <xdr:row>24</xdr:row>
      <xdr:rowOff>57150</xdr:rowOff>
    </xdr:from>
    <xdr:to>
      <xdr:col>27</xdr:col>
      <xdr:colOff>66675</xdr:colOff>
      <xdr:row>28</xdr:row>
      <xdr:rowOff>171450</xdr:rowOff>
    </xdr:to>
    <xdr:sp macro="" textlink="">
      <xdr:nvSpPr>
        <xdr:cNvPr id="10" name="TextBox 9"/>
        <xdr:cNvSpPr txBox="1"/>
      </xdr:nvSpPr>
      <xdr:spPr>
        <a:xfrm>
          <a:off x="10855325" y="4679950"/>
          <a:ext cx="5727700" cy="1054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504825</xdr:colOff>
      <xdr:row>17</xdr:row>
      <xdr:rowOff>19050</xdr:rowOff>
    </xdr:from>
    <xdr:to>
      <xdr:col>18</xdr:col>
      <xdr:colOff>504825</xdr:colOff>
      <xdr:row>22</xdr:row>
      <xdr:rowOff>120650</xdr:rowOff>
    </xdr:to>
    <xdr:sp macro="" textlink="">
      <xdr:nvSpPr>
        <xdr:cNvPr id="15" name="TextBox 14"/>
        <xdr:cNvSpPr txBox="1"/>
      </xdr:nvSpPr>
      <xdr:spPr>
        <a:xfrm>
          <a:off x="8458200" y="3438525"/>
          <a:ext cx="3048000" cy="1054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16</xdr:col>
      <xdr:colOff>298450</xdr:colOff>
      <xdr:row>5</xdr:row>
      <xdr:rowOff>174625</xdr:rowOff>
    </xdr:from>
    <xdr:to>
      <xdr:col>24</xdr:col>
      <xdr:colOff>31750</xdr:colOff>
      <xdr:row>18</xdr:row>
      <xdr:rowOff>174625</xdr:rowOff>
    </xdr:to>
    <xdr:sp macro="" textlink="">
      <xdr:nvSpPr>
        <xdr:cNvPr id="16" name="TextBox 15"/>
        <xdr:cNvSpPr txBox="1"/>
      </xdr:nvSpPr>
      <xdr:spPr>
        <a:xfrm>
          <a:off x="10080625" y="1298575"/>
          <a:ext cx="4610100" cy="2486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781051</xdr:colOff>
      <xdr:row>29</xdr:row>
      <xdr:rowOff>133350</xdr:rowOff>
    </xdr:from>
    <xdr:to>
      <xdr:col>4</xdr:col>
      <xdr:colOff>514350</xdr:colOff>
      <xdr:row>31</xdr:row>
      <xdr:rowOff>66675</xdr:rowOff>
    </xdr:to>
    <xdr:sp macro="[0]!Go_to_Home_Screen" textlink="">
      <xdr:nvSpPr>
        <xdr:cNvPr id="3" name="TextBox 2"/>
        <xdr:cNvSpPr txBox="1"/>
      </xdr:nvSpPr>
      <xdr:spPr>
        <a:xfrm>
          <a:off x="2924176" y="6800850"/>
          <a:ext cx="1495424" cy="31432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39700" prst="cross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Go to Home Screen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2</xdr:col>
      <xdr:colOff>16510</xdr:colOff>
      <xdr:row>2</xdr:row>
      <xdr:rowOff>148590</xdr:rowOff>
    </xdr:to>
    <xdr:pic>
      <xdr:nvPicPr>
        <xdr:cNvPr id="4" name="Picture 3" descr="log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194560" cy="7200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257175</xdr:colOff>
      <xdr:row>19</xdr:row>
      <xdr:rowOff>152400</xdr:rowOff>
    </xdr:from>
    <xdr:to>
      <xdr:col>13</xdr:col>
      <xdr:colOff>482600</xdr:colOff>
      <xdr:row>26</xdr:row>
      <xdr:rowOff>107950</xdr:rowOff>
    </xdr:to>
    <xdr:sp macro="" textlink="">
      <xdr:nvSpPr>
        <xdr:cNvPr id="5" name="TextBox 4"/>
        <xdr:cNvSpPr txBox="1"/>
      </xdr:nvSpPr>
      <xdr:spPr>
        <a:xfrm>
          <a:off x="7448550" y="4572000"/>
          <a:ext cx="2501900" cy="163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7</xdr:col>
      <xdr:colOff>107950</xdr:colOff>
      <xdr:row>8</xdr:row>
      <xdr:rowOff>82550</xdr:rowOff>
    </xdr:from>
    <xdr:to>
      <xdr:col>7</xdr:col>
      <xdr:colOff>349250</xdr:colOff>
      <xdr:row>8</xdr:row>
      <xdr:rowOff>254000</xdr:rowOff>
    </xdr:to>
    <xdr:sp macro="" textlink="">
      <xdr:nvSpPr>
        <xdr:cNvPr id="2" name="Right Arrow 1"/>
        <xdr:cNvSpPr/>
      </xdr:nvSpPr>
      <xdr:spPr>
        <a:xfrm>
          <a:off x="6483350" y="1981200"/>
          <a:ext cx="241300" cy="171450"/>
        </a:xfrm>
        <a:prstGeom prst="rightArrow">
          <a:avLst/>
        </a:prstGeom>
        <a:solidFill>
          <a:srgbClr val="0000FF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6351</xdr:colOff>
      <xdr:row>32</xdr:row>
      <xdr:rowOff>152400</xdr:rowOff>
    </xdr:from>
    <xdr:to>
      <xdr:col>4</xdr:col>
      <xdr:colOff>323851</xdr:colOff>
      <xdr:row>34</xdr:row>
      <xdr:rowOff>88900</xdr:rowOff>
    </xdr:to>
    <xdr:sp macro="[0]!print_page" textlink="">
      <xdr:nvSpPr>
        <xdr:cNvPr id="8" name="TextBox 7"/>
        <xdr:cNvSpPr txBox="1"/>
      </xdr:nvSpPr>
      <xdr:spPr>
        <a:xfrm>
          <a:off x="3232151" y="7035800"/>
          <a:ext cx="1155700" cy="304800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ysClr val="window" lastClr="FFFFFF">
              <a:shade val="50000"/>
            </a:sysClr>
          </a:solidFill>
        </a:ln>
        <a:effectLst/>
        <a:scene3d>
          <a:camera prst="orthographicFront"/>
          <a:lightRig rig="threePt" dir="t"/>
        </a:scene3d>
        <a:sp3d>
          <a:bevelT w="139700" prst="cross"/>
        </a:sp3d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Print this page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2209800</xdr:colOff>
      <xdr:row>0</xdr:row>
      <xdr:rowOff>19050</xdr:rowOff>
    </xdr:from>
    <xdr:to>
      <xdr:col>4</xdr:col>
      <xdr:colOff>172849</xdr:colOff>
      <xdr:row>2</xdr:row>
      <xdr:rowOff>16542</xdr:rowOff>
    </xdr:to>
    <xdr:pic macro="[0]!Go_to_Home_Screen"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1650" y="19050"/>
          <a:ext cx="1493649" cy="365792"/>
        </a:xfrm>
        <a:prstGeom prst="rect">
          <a:avLst/>
        </a:prstGeom>
      </xdr:spPr>
    </xdr:pic>
    <xdr:clientData/>
  </xdr:twoCellAnchor>
  <xdr:twoCellAnchor>
    <xdr:from>
      <xdr:col>5</xdr:col>
      <xdr:colOff>31750</xdr:colOff>
      <xdr:row>0</xdr:row>
      <xdr:rowOff>38100</xdr:rowOff>
    </xdr:from>
    <xdr:to>
      <xdr:col>7</xdr:col>
      <xdr:colOff>482600</xdr:colOff>
      <xdr:row>1</xdr:row>
      <xdr:rowOff>177800</xdr:rowOff>
    </xdr:to>
    <xdr:sp macro="[0]!Go_to_summary" textlink="">
      <xdr:nvSpPr>
        <xdr:cNvPr id="7" name="TextBox 6"/>
        <xdr:cNvSpPr txBox="1"/>
      </xdr:nvSpPr>
      <xdr:spPr>
        <a:xfrm>
          <a:off x="4768850" y="38100"/>
          <a:ext cx="1581150" cy="323850"/>
        </a:xfrm>
        <a:prstGeom prst="rect">
          <a:avLst/>
        </a:prstGeom>
        <a:solidFill>
          <a:srgbClr val="0000FF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39700" prst="cross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bg1"/>
              </a:solidFill>
            </a:rPr>
            <a:t>Go to Summary page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dilorenzo@ufl.ed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X34"/>
  <sheetViews>
    <sheetView showGridLines="0" tabSelected="1" topLeftCell="A19" zoomScaleNormal="100" workbookViewId="0">
      <selection activeCell="F35" sqref="F35"/>
    </sheetView>
  </sheetViews>
  <sheetFormatPr defaultRowHeight="14.5" x14ac:dyDescent="0.35"/>
  <cols>
    <col min="4" max="4" width="9.54296875" customWidth="1"/>
  </cols>
  <sheetData>
    <row r="2" spans="1:24" ht="28.5" x14ac:dyDescent="0.65">
      <c r="G2" s="50" t="s">
        <v>111</v>
      </c>
    </row>
    <row r="4" spans="1:24" x14ac:dyDescent="0.35">
      <c r="E4" s="23" t="s">
        <v>101</v>
      </c>
      <c r="F4" s="3"/>
      <c r="G4" s="3"/>
      <c r="H4" s="3"/>
      <c r="I4" s="3"/>
      <c r="J4" s="3"/>
      <c r="K4" s="3"/>
      <c r="L4" s="3"/>
      <c r="M4" s="3"/>
      <c r="N4" s="3"/>
    </row>
    <row r="7" spans="1:24" ht="15.5" x14ac:dyDescent="0.35">
      <c r="A7" s="4" t="s">
        <v>16</v>
      </c>
    </row>
    <row r="8" spans="1:24" x14ac:dyDescent="0.35">
      <c r="A8" s="2" t="s">
        <v>13</v>
      </c>
      <c r="E8" s="3">
        <v>1</v>
      </c>
      <c r="F8" t="s">
        <v>14</v>
      </c>
      <c r="R8" t="s">
        <v>51</v>
      </c>
      <c r="W8" t="s">
        <v>102</v>
      </c>
    </row>
    <row r="9" spans="1:24" x14ac:dyDescent="0.35">
      <c r="A9" s="2" t="s">
        <v>48</v>
      </c>
      <c r="E9" s="3">
        <v>5</v>
      </c>
      <c r="R9">
        <f>IF(E9&gt;12,0,E9)</f>
        <v>5</v>
      </c>
      <c r="W9">
        <v>1.7</v>
      </c>
      <c r="X9" t="s">
        <v>103</v>
      </c>
    </row>
    <row r="10" spans="1:24" x14ac:dyDescent="0.35">
      <c r="A10" s="2" t="s">
        <v>15</v>
      </c>
      <c r="E10" s="3">
        <v>1</v>
      </c>
      <c r="F10" t="s">
        <v>47</v>
      </c>
      <c r="R10" t="s">
        <v>49</v>
      </c>
      <c r="W10">
        <v>1.4</v>
      </c>
      <c r="X10" t="s">
        <v>104</v>
      </c>
    </row>
    <row r="11" spans="1:24" x14ac:dyDescent="0.35">
      <c r="A11" s="2" t="s">
        <v>110</v>
      </c>
      <c r="E11" s="3">
        <v>1200</v>
      </c>
      <c r="R11">
        <f>IF(E11&lt;1000,1000,IF(E11&gt;1600,1600,MROUND(E11,100)))</f>
        <v>1200</v>
      </c>
    </row>
    <row r="12" spans="1:24" x14ac:dyDescent="0.35">
      <c r="A12" s="2" t="s">
        <v>19</v>
      </c>
      <c r="E12" s="3">
        <v>1</v>
      </c>
    </row>
    <row r="13" spans="1:24" x14ac:dyDescent="0.35">
      <c r="A13" s="2" t="s">
        <v>33</v>
      </c>
      <c r="E13" s="3">
        <v>90</v>
      </c>
      <c r="R13" t="s">
        <v>38</v>
      </c>
    </row>
    <row r="14" spans="1:24" x14ac:dyDescent="0.35">
      <c r="R14" s="6" t="s">
        <v>29</v>
      </c>
    </row>
    <row r="15" spans="1:24" x14ac:dyDescent="0.35">
      <c r="A15" s="2" t="s">
        <v>17</v>
      </c>
      <c r="C15" s="3">
        <v>1</v>
      </c>
      <c r="D15" t="s">
        <v>52</v>
      </c>
      <c r="R15" s="6" t="s">
        <v>30</v>
      </c>
    </row>
    <row r="16" spans="1:24" x14ac:dyDescent="0.35">
      <c r="A16" s="2" t="s">
        <v>81</v>
      </c>
      <c r="E16" s="3">
        <v>100</v>
      </c>
      <c r="R16" s="6" t="s">
        <v>31</v>
      </c>
    </row>
    <row r="17" spans="1:20" x14ac:dyDescent="0.35">
      <c r="A17" s="2" t="s">
        <v>32</v>
      </c>
      <c r="E17" s="3">
        <v>900</v>
      </c>
    </row>
    <row r="18" spans="1:20" x14ac:dyDescent="0.35">
      <c r="A18" s="2" t="s">
        <v>36</v>
      </c>
      <c r="E18" s="3">
        <v>90</v>
      </c>
      <c r="F18" t="s">
        <v>37</v>
      </c>
      <c r="R18" s="6"/>
    </row>
    <row r="19" spans="1:20" x14ac:dyDescent="0.35">
      <c r="A19" s="2" t="s">
        <v>18</v>
      </c>
      <c r="E19" s="3">
        <v>55</v>
      </c>
    </row>
    <row r="20" spans="1:20" x14ac:dyDescent="0.35">
      <c r="A20" s="2" t="s">
        <v>20</v>
      </c>
      <c r="E20" s="3">
        <v>10</v>
      </c>
      <c r="O20" t="s">
        <v>46</v>
      </c>
    </row>
    <row r="21" spans="1:20" x14ac:dyDescent="0.35">
      <c r="A21" s="2" t="s">
        <v>21</v>
      </c>
      <c r="E21" s="54">
        <v>2</v>
      </c>
      <c r="O21">
        <f>E22</f>
        <v>0.1</v>
      </c>
    </row>
    <row r="22" spans="1:20" x14ac:dyDescent="0.35">
      <c r="E22" s="55">
        <f>IF(E21=1,0,IF(E21=2,0.1,IF(E21=3,0.3,IF(E21=4,0.5))))</f>
        <v>0.1</v>
      </c>
      <c r="H22" s="6"/>
    </row>
    <row r="23" spans="1:20" ht="15.5" x14ac:dyDescent="0.35">
      <c r="A23" s="4" t="s">
        <v>22</v>
      </c>
    </row>
    <row r="24" spans="1:20" x14ac:dyDescent="0.35">
      <c r="A24" t="s">
        <v>23</v>
      </c>
      <c r="E24" s="12">
        <f>IF(R11=1000,VLOOKUP(R9,Cow_req!M2:O14,2),IF(R11=1100,VLOOKUP(R9,Cow_req!S2:U14,2),IF(R11=1200,VLOOKUP(R9,Cow_req!Y2:AA14,2),IF(R11=1300,VLOOKUP(R9,Cow_req!AE2:AG14,2),IF(R11=1400,VLOOKUP(R9,Cow_req!AK2:AM14,2),IF(R11=1500,VLOOKUP(R9,Cow_req!AQ2:AS14,2),IF(R11=1600,VLOOKUP(R9,Cow_req!AW2:AY14,2),"cow weight is out of the normal range")))))))</f>
        <v>13.08</v>
      </c>
    </row>
    <row r="25" spans="1:20" x14ac:dyDescent="0.35">
      <c r="A25" t="s">
        <v>24</v>
      </c>
      <c r="E25" s="12">
        <f>IF(R11=1000,VLOOKUP(R9,Cow_req!M2:O14,3),IF(R11=1100,VLOOKUP(R9,Cow_req!S2:U14,3),IF(R11=1200,VLOOKUP(R9,Cow_req!Y2:AA14,3),IF(R11=1300,VLOOKUP(R9,Cow_req!AE2:AG14,3),IF(R11=1400,VLOOKUP(R9,Cow_req!AK2:AM14,3),IF(R11=1500,VLOOKUP(R9,Cow_req!AQ2:AS14,3),IF(R11=1600,VLOOKUP(R9,Cow_req!AW2:AY14,3),"cow weight is out of the normal")))))))</f>
        <v>1.84</v>
      </c>
    </row>
    <row r="27" spans="1:20" ht="22.5" x14ac:dyDescent="0.45">
      <c r="A27" s="2" t="s">
        <v>26</v>
      </c>
      <c r="E27" s="10">
        <f>IF(R9=0,E11*W10/100,IF(R9&gt;=7,E11*W10/100,E11*W9/100))</f>
        <v>20.399999999999999</v>
      </c>
      <c r="G27" s="13" t="s">
        <v>70</v>
      </c>
      <c r="H27" s="14"/>
      <c r="I27" s="14"/>
      <c r="J27" s="14"/>
      <c r="K27" s="14"/>
      <c r="M27" s="15">
        <f>E28-E24</f>
        <v>-1.8599999999999994</v>
      </c>
      <c r="N27" s="38" t="str">
        <f>IF(M27&gt;=0,S27,"")</f>
        <v/>
      </c>
      <c r="O27" s="37" t="str">
        <f>IF(M27&lt;0,T27,"")</f>
        <v>Need more TDN</v>
      </c>
      <c r="S27" s="36" t="s">
        <v>92</v>
      </c>
      <c r="T27" t="s">
        <v>94</v>
      </c>
    </row>
    <row r="28" spans="1:20" ht="22.5" x14ac:dyDescent="0.45">
      <c r="A28" s="2" t="s">
        <v>28</v>
      </c>
      <c r="E28" s="10">
        <f>E27*E19/100</f>
        <v>11.22</v>
      </c>
      <c r="G28" s="13" t="s">
        <v>71</v>
      </c>
      <c r="H28" s="14"/>
      <c r="I28" s="14"/>
      <c r="J28" s="14"/>
      <c r="K28" s="14"/>
      <c r="M28" s="15">
        <f>E29-E25</f>
        <v>0.19999999999999996</v>
      </c>
      <c r="N28" s="38" t="str">
        <f>IF(M28&gt;=0,S28,"")</f>
        <v>P</v>
      </c>
      <c r="O28" s="37" t="str">
        <f>IF(M28&lt;0,T28,"")</f>
        <v/>
      </c>
      <c r="S28" s="36" t="s">
        <v>92</v>
      </c>
      <c r="T28" t="s">
        <v>93</v>
      </c>
    </row>
    <row r="29" spans="1:20" x14ac:dyDescent="0.35">
      <c r="A29" s="2" t="s">
        <v>27</v>
      </c>
      <c r="E29" s="10">
        <f>E27*E20/100</f>
        <v>2.04</v>
      </c>
    </row>
    <row r="32" spans="1:20" x14ac:dyDescent="0.35">
      <c r="A32" s="2" t="s">
        <v>39</v>
      </c>
      <c r="H32" s="5">
        <f>E12*E13*(E27/(E18/100))</f>
        <v>2039.9999999999998</v>
      </c>
      <c r="I32" t="s">
        <v>35</v>
      </c>
    </row>
    <row r="33" spans="1:9" x14ac:dyDescent="0.35">
      <c r="A33" s="2" t="s">
        <v>40</v>
      </c>
      <c r="H33" s="5">
        <f>H32+H32*E22</f>
        <v>2244</v>
      </c>
    </row>
    <row r="34" spans="1:9" x14ac:dyDescent="0.35">
      <c r="A34" s="2" t="s">
        <v>34</v>
      </c>
      <c r="H34" s="7">
        <f>H33/E17</f>
        <v>2.4933333333333332</v>
      </c>
      <c r="I34" t="s">
        <v>35</v>
      </c>
    </row>
  </sheetData>
  <sheetProtection sheet="1" objects="1" scenarios="1"/>
  <protectedRanges>
    <protectedRange sqref="E8:E13 C15 E16:E20 E16:E21 O21" name="Range1"/>
    <protectedRange sqref="D21:G23" name="dropdown menu"/>
    <protectedRange sqref="R13:R16" name="dropdown options"/>
  </protectedRanges>
  <conditionalFormatting sqref="M27">
    <cfRule type="cellIs" dxfId="11" priority="4" operator="lessThan">
      <formula>0</formula>
    </cfRule>
    <cfRule type="cellIs" dxfId="10" priority="5" operator="greaterThanOrEqual">
      <formula>0</formula>
    </cfRule>
  </conditionalFormatting>
  <conditionalFormatting sqref="M28">
    <cfRule type="cellIs" dxfId="9" priority="2" operator="lessThan">
      <formula>0</formula>
    </cfRule>
    <cfRule type="cellIs" dxfId="8" priority="3" operator="greaterThanOrEqual">
      <formula>0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 macro="[0]!DropDown2_Change">
                <anchor moveWithCells="1">
                  <from>
                    <xdr:col>3</xdr:col>
                    <xdr:colOff>603250</xdr:colOff>
                    <xdr:row>19</xdr:row>
                    <xdr:rowOff>184150</xdr:rowOff>
                  </from>
                  <to>
                    <xdr:col>6</xdr:col>
                    <xdr:colOff>50800</xdr:colOff>
                    <xdr:row>21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L29"/>
  <sheetViews>
    <sheetView showGridLines="0" zoomScale="90" zoomScaleNormal="90" workbookViewId="0">
      <selection activeCell="B33" sqref="B33"/>
    </sheetView>
  </sheetViews>
  <sheetFormatPr defaultRowHeight="14.5" x14ac:dyDescent="0.35"/>
  <cols>
    <col min="2" max="2" width="23" customWidth="1"/>
    <col min="3" max="3" width="14.453125" customWidth="1"/>
    <col min="4" max="4" width="12" bestFit="1" customWidth="1"/>
    <col min="5" max="5" width="11.1796875" customWidth="1"/>
    <col min="6" max="6" width="10.26953125" customWidth="1"/>
    <col min="7" max="7" width="11.54296875" customWidth="1"/>
    <col min="8" max="8" width="7.1796875" customWidth="1"/>
    <col min="10" max="10" width="6.7265625" customWidth="1"/>
  </cols>
  <sheetData>
    <row r="2" spans="1:11" ht="33.5" x14ac:dyDescent="0.75">
      <c r="D2" s="16" t="s">
        <v>111</v>
      </c>
    </row>
    <row r="4" spans="1:11" ht="21" x14ac:dyDescent="0.5">
      <c r="D4" s="18" t="s">
        <v>58</v>
      </c>
    </row>
    <row r="6" spans="1:11" ht="18.5" x14ac:dyDescent="0.45">
      <c r="A6" s="2" t="s">
        <v>72</v>
      </c>
      <c r="B6" s="6"/>
      <c r="C6" s="6"/>
      <c r="D6" s="19">
        <f>'Home screen'!M27</f>
        <v>-1.8599999999999994</v>
      </c>
      <c r="E6" s="6"/>
      <c r="F6" s="48" t="s">
        <v>77</v>
      </c>
      <c r="I6" s="14"/>
      <c r="J6" s="14"/>
      <c r="K6" s="14"/>
    </row>
    <row r="7" spans="1:11" ht="18.5" x14ac:dyDescent="0.45">
      <c r="A7" s="2" t="s">
        <v>73</v>
      </c>
      <c r="B7" s="6"/>
      <c r="C7" s="6"/>
      <c r="D7" s="19">
        <f>'Home screen'!M28</f>
        <v>0.19999999999999996</v>
      </c>
      <c r="E7" s="6"/>
      <c r="F7" s="49" t="s">
        <v>78</v>
      </c>
      <c r="G7" s="34">
        <v>2</v>
      </c>
      <c r="I7" s="14"/>
      <c r="J7" s="14"/>
      <c r="K7" s="14"/>
    </row>
    <row r="8" spans="1:11" x14ac:dyDescent="0.35">
      <c r="F8" s="49" t="s">
        <v>79</v>
      </c>
      <c r="G8" s="46" t="str">
        <f>VLOOKUP(G7,Feeds!A6:F205,2,FALSE)</f>
        <v>Corn gluten feed, pellets</v>
      </c>
      <c r="H8" s="35"/>
      <c r="I8" s="35"/>
      <c r="J8" s="35"/>
      <c r="K8" s="33"/>
    </row>
    <row r="9" spans="1:11" ht="29" x14ac:dyDescent="0.35">
      <c r="A9" s="24" t="s">
        <v>53</v>
      </c>
      <c r="B9" s="24" t="s">
        <v>55</v>
      </c>
      <c r="C9" s="24" t="s">
        <v>80</v>
      </c>
      <c r="D9" s="24" t="s">
        <v>83</v>
      </c>
      <c r="E9" s="24" t="s">
        <v>82</v>
      </c>
      <c r="F9" s="24" t="s">
        <v>68</v>
      </c>
      <c r="G9" s="41" t="s">
        <v>106</v>
      </c>
      <c r="I9" s="42" t="s">
        <v>107</v>
      </c>
      <c r="J9" s="44">
        <f>'Home screen'!E13</f>
        <v>90</v>
      </c>
      <c r="K9" s="43" t="s">
        <v>109</v>
      </c>
    </row>
    <row r="10" spans="1:11" ht="15.5" x14ac:dyDescent="0.35">
      <c r="A10" s="25">
        <v>0</v>
      </c>
      <c r="B10" s="26" t="s">
        <v>67</v>
      </c>
      <c r="C10" s="30">
        <f>'Home screen'!E27/('Home screen'!E18/100)</f>
        <v>22.666666666666664</v>
      </c>
      <c r="D10" s="31">
        <f>'Home screen'!E28</f>
        <v>11.22</v>
      </c>
      <c r="E10" s="31">
        <f>'Home screen'!E29</f>
        <v>2.04</v>
      </c>
      <c r="F10" s="31">
        <f>C10*('Home screen'!E16/2000)</f>
        <v>1.1333333333333333</v>
      </c>
      <c r="G10" s="45"/>
      <c r="J10" s="44">
        <f>'Home screen'!E12</f>
        <v>1</v>
      </c>
      <c r="K10" s="43" t="s">
        <v>108</v>
      </c>
    </row>
    <row r="11" spans="1:11" x14ac:dyDescent="0.35">
      <c r="A11" s="27">
        <v>2</v>
      </c>
      <c r="B11" s="22" t="str">
        <f>IF(A11="","",VLOOKUP(A11,Feeds!$A$6:$F$205,2,FALSE))</f>
        <v>Corn gluten feed, pellets</v>
      </c>
      <c r="C11" s="47">
        <v>0</v>
      </c>
      <c r="D11" s="31">
        <f>IF(A11="","",VLOOKUP(A11,Feeds!$A$6:$F$205,4,FALSE)/100*C11*(VLOOKUP(A11,Feeds!$A$6:$F$205,3,FALSE)/100))</f>
        <v>0</v>
      </c>
      <c r="E11" s="31">
        <f>IF(A11="","",VLOOKUP(A11,Feeds!$A$6:$F$205,5,FALSE)/100*C11*(VLOOKUP(A11,Feeds!$A$6:$F$205,3,FALSE)/100))</f>
        <v>0</v>
      </c>
      <c r="F11" s="29">
        <f>IF(A11="","",VLOOKUP(A11,Feeds!$A$6:$F$205,6,FALSE)/2000*C11)</f>
        <v>0</v>
      </c>
      <c r="G11" s="29">
        <f>IF(A11="","",C11*$J$9*$J$10)</f>
        <v>0</v>
      </c>
    </row>
    <row r="12" spans="1:11" x14ac:dyDescent="0.35">
      <c r="A12" s="27">
        <v>3</v>
      </c>
      <c r="B12" s="22" t="str">
        <f>IF(A12="","",VLOOKUP(A12,Feeds!$A$6:$F$205,2,FALSE))</f>
        <v>Soybean hulls, pellets</v>
      </c>
      <c r="C12" s="47">
        <v>3</v>
      </c>
      <c r="D12" s="31">
        <f>IF(A12="","",VLOOKUP(A12,Feeds!$A$6:$F$205,4,FALSE)/100*C12*(VLOOKUP(A12,Feeds!$A$6:$F$205,3,FALSE)/100))</f>
        <v>1.6092</v>
      </c>
      <c r="E12" s="31">
        <f>IF(A12="","",VLOOKUP(A12,Feeds!$A$6:$F$205,5,FALSE)/100*C12*(VLOOKUP(A12,Feeds!$A$6:$F$205,3,FALSE)/100))</f>
        <v>0.311112</v>
      </c>
      <c r="F12" s="29">
        <f>IF(A12="","",VLOOKUP(A12,Feeds!$A$6:$F$205,6,FALSE)/2000*C12)</f>
        <v>0.30000000000000004</v>
      </c>
      <c r="G12" s="29">
        <f>IF(A12="","",C12*$J$9*$J$10)</f>
        <v>270</v>
      </c>
      <c r="I12" s="56" t="s">
        <v>118</v>
      </c>
    </row>
    <row r="13" spans="1:11" x14ac:dyDescent="0.35">
      <c r="A13" s="27"/>
      <c r="B13" s="22" t="str">
        <f>IF(A13="","",VLOOKUP(A13,Feeds!$A$6:$F$205,2,FALSE))</f>
        <v/>
      </c>
      <c r="C13" s="28"/>
      <c r="D13" s="31" t="str">
        <f>IF(A13="","",VLOOKUP(A13,Feeds!$A$6:$F$205,4,FALSE)/100*C13*(VLOOKUP(A13,Feeds!$A$6:$F$205,3,FALSE)/100))</f>
        <v/>
      </c>
      <c r="E13" s="31" t="str">
        <f>IF(A13="","",VLOOKUP(A13,Feeds!$A$6:$F$205,5,FALSE)/100*C13*(VLOOKUP(A13,Feeds!$A$6:$F$205,3,FALSE)/100))</f>
        <v/>
      </c>
      <c r="F13" s="29" t="str">
        <f>IF(A13="","",VLOOKUP(A13,Feeds!$A$6:$F$205,6,FALSE)/2000*C13)</f>
        <v/>
      </c>
      <c r="G13" s="29" t="str">
        <f>IF(A13="","",C13*$J$9*$J$10)</f>
        <v/>
      </c>
      <c r="I13" s="59">
        <f>'Home screen'!E11</f>
        <v>1200</v>
      </c>
      <c r="J13" s="57" t="s">
        <v>117</v>
      </c>
    </row>
    <row r="14" spans="1:11" x14ac:dyDescent="0.35">
      <c r="A14" s="27"/>
      <c r="B14" s="22" t="str">
        <f>IF(A14="","",VLOOKUP(A14,Feeds!$A$6:$F$205,2,FALSE))</f>
        <v/>
      </c>
      <c r="C14" s="28"/>
      <c r="D14" s="31" t="str">
        <f>IF(A14="","",VLOOKUP(A14,Feeds!$A$6:$F$205,4,FALSE)/100*C14*(VLOOKUP(A14,Feeds!$A$6:$F$205,3,FALSE)/100))</f>
        <v/>
      </c>
      <c r="E14" s="31" t="str">
        <f>IF(A14="","",VLOOKUP(A14,Feeds!$A$6:$F$205,5,FALSE)/100*C14*(VLOOKUP(A14,Feeds!$A$6:$F$205,3,FALSE)/100))</f>
        <v/>
      </c>
      <c r="F14" s="29" t="str">
        <f>IF(A14="","",VLOOKUP(A14,Feeds!$A$6:$F$205,6,FALSE)/2000*C14)</f>
        <v/>
      </c>
      <c r="G14" s="29" t="str">
        <f t="shared" ref="G14:G18" si="0">IF(A14="","",C14*$J$9*$J$10)</f>
        <v/>
      </c>
    </row>
    <row r="15" spans="1:11" x14ac:dyDescent="0.35">
      <c r="A15" s="27"/>
      <c r="B15" s="22" t="str">
        <f>IF(A15="","",VLOOKUP(A15,Feeds!$A$6:$F$205,2,FALSE))</f>
        <v/>
      </c>
      <c r="C15" s="28"/>
      <c r="D15" s="31" t="str">
        <f>IF(A15="","",VLOOKUP(A15,Feeds!$A$6:$F$205,4,FALSE)/100*C15*(VLOOKUP(A15,Feeds!$A$6:$F$205,3,FALSE)/100))</f>
        <v/>
      </c>
      <c r="E15" s="31" t="str">
        <f>IF(A15="","",VLOOKUP(A15,Feeds!$A$6:$F$205,5,FALSE)/100*C15*(VLOOKUP(A15,Feeds!$A$6:$F$205,3,FALSE)/100))</f>
        <v/>
      </c>
      <c r="F15" s="29" t="str">
        <f>IF(A15="","",VLOOKUP(A15,Feeds!$A$6:$F$205,6,FALSE)/2000*C15)</f>
        <v/>
      </c>
      <c r="G15" s="29" t="str">
        <f t="shared" si="0"/>
        <v/>
      </c>
      <c r="I15" s="56" t="s">
        <v>115</v>
      </c>
    </row>
    <row r="16" spans="1:11" x14ac:dyDescent="0.35">
      <c r="A16" s="27"/>
      <c r="B16" s="22" t="str">
        <f>IF(A16="","",VLOOKUP(A16,Feeds!$A$6:$F$205,2,FALSE))</f>
        <v/>
      </c>
      <c r="C16" s="28"/>
      <c r="D16" s="31" t="str">
        <f>IF(A16="","",VLOOKUP(A16,Feeds!$A$6:$F$205,4,FALSE)/100*C16*(VLOOKUP(A16,Feeds!$A$6:$F$205,3,FALSE)/100))</f>
        <v/>
      </c>
      <c r="E16" s="31" t="str">
        <f>IF(A16="","",VLOOKUP(A16,Feeds!$A$6:$F$205,5,FALSE)/100*C16*(VLOOKUP(A16,Feeds!$A$6:$F$205,3,FALSE)/100))</f>
        <v/>
      </c>
      <c r="F16" s="29" t="str">
        <f>IF(A16="","",VLOOKUP(A16,Feeds!$A$6:$F$205,6,FALSE)/2000*C16)</f>
        <v/>
      </c>
      <c r="G16" s="29" t="str">
        <f t="shared" si="0"/>
        <v/>
      </c>
      <c r="I16" s="57" t="str">
        <f>IF('Home screen'!C15=1, "Bahiagrass",IF('Home screen'!C15=2, "Tifton 85 bermudagrass", IF('Home screen'!C15=3, "Coastal bermuda", "other")))</f>
        <v>Bahiagrass</v>
      </c>
      <c r="J16" s="17"/>
    </row>
    <row r="17" spans="1:12" x14ac:dyDescent="0.35">
      <c r="A17" s="27"/>
      <c r="B17" s="22" t="str">
        <f>IF(A17="","",VLOOKUP(A17,Feeds!$A$6:$F$205,2,FALSE))</f>
        <v/>
      </c>
      <c r="C17" s="28"/>
      <c r="D17" s="31" t="str">
        <f>IF(A17="","",VLOOKUP(A17,Feeds!$A$6:$F$205,4,FALSE)/100*C17*(VLOOKUP(A17,Feeds!$A$6:$F$205,3,FALSE)/100))</f>
        <v/>
      </c>
      <c r="E17" s="31" t="str">
        <f>IF(A17="","",VLOOKUP(A17,Feeds!$A$6:$F$205,5,FALSE)/100*C17*(VLOOKUP(A17,Feeds!$A$6:$F$205,3,FALSE)/100))</f>
        <v/>
      </c>
      <c r="F17" s="29" t="str">
        <f>IF(A17="","",VLOOKUP(A17,Feeds!$A$6:$F$205,6,FALSE)/2000*C17)</f>
        <v/>
      </c>
      <c r="G17" s="29" t="str">
        <f t="shared" si="0"/>
        <v/>
      </c>
      <c r="I17" s="58">
        <f>'Home screen'!E19</f>
        <v>55</v>
      </c>
      <c r="J17" s="17" t="s">
        <v>114</v>
      </c>
    </row>
    <row r="18" spans="1:12" x14ac:dyDescent="0.35">
      <c r="A18" s="27"/>
      <c r="B18" s="22" t="str">
        <f>IF(A18="","",VLOOKUP(A18,Feeds!$A$6:$F$205,2,FALSE))</f>
        <v/>
      </c>
      <c r="C18" s="28"/>
      <c r="D18" s="31" t="str">
        <f>IF(A18="","",VLOOKUP(A18,Feeds!$A$6:$F$205,4,FALSE)/100*C18*(VLOOKUP(A18,Feeds!$A$6:$F$205,3,FALSE)/100))</f>
        <v/>
      </c>
      <c r="E18" s="31" t="str">
        <f>IF(A18="","",VLOOKUP(A18,Feeds!$A$6:$F$205,5,FALSE)/100*C18*(VLOOKUP(A18,Feeds!$A$6:$F$205,3,FALSE)/100))</f>
        <v/>
      </c>
      <c r="F18" s="29" t="str">
        <f>IF(A18="","",VLOOKUP(A18,Feeds!$A$6:$F$205,6,FALSE)/2000*C18)</f>
        <v/>
      </c>
      <c r="G18" s="29" t="str">
        <f t="shared" si="0"/>
        <v/>
      </c>
      <c r="I18" s="58">
        <f>'Home screen'!E20</f>
        <v>10</v>
      </c>
      <c r="J18" s="17" t="s">
        <v>113</v>
      </c>
    </row>
    <row r="19" spans="1:12" x14ac:dyDescent="0.35">
      <c r="B19" s="17" t="s">
        <v>96</v>
      </c>
      <c r="C19" s="39">
        <f>SUM(C11:C18)</f>
        <v>3</v>
      </c>
      <c r="D19" t="s">
        <v>95</v>
      </c>
    </row>
    <row r="21" spans="1:12" ht="22.5" x14ac:dyDescent="0.45">
      <c r="A21" s="13" t="s">
        <v>74</v>
      </c>
      <c r="E21" s="15">
        <f>D6+SUM(D11:D18)</f>
        <v>-0.25079999999999947</v>
      </c>
      <c r="F21" s="38" t="str">
        <f>IF(E21&gt;=0,K21,"")</f>
        <v/>
      </c>
      <c r="G21" s="37" t="str">
        <f>IF(E21&lt;0,L21,"")</f>
        <v>Need more TDN</v>
      </c>
      <c r="K21" s="36" t="s">
        <v>92</v>
      </c>
      <c r="L21" t="s">
        <v>94</v>
      </c>
    </row>
    <row r="22" spans="1:12" ht="22.5" x14ac:dyDescent="0.45">
      <c r="A22" s="13" t="s">
        <v>75</v>
      </c>
      <c r="E22" s="15">
        <f>D7+SUM(E11:E18)</f>
        <v>0.51111200000000001</v>
      </c>
      <c r="F22" s="38" t="str">
        <f>IF(E22&gt;=0,K22,"")</f>
        <v>P</v>
      </c>
      <c r="G22" s="37" t="str">
        <f>IF(E22&lt;0,L22,"")</f>
        <v/>
      </c>
      <c r="K22" s="36" t="s">
        <v>92</v>
      </c>
      <c r="L22" t="s">
        <v>93</v>
      </c>
    </row>
    <row r="24" spans="1:12" ht="21" x14ac:dyDescent="0.5">
      <c r="A24" s="20" t="s">
        <v>98</v>
      </c>
      <c r="B24" s="21"/>
      <c r="C24" s="21"/>
      <c r="D24" s="21"/>
      <c r="F24" s="32">
        <f>SUM(F11:F18)</f>
        <v>0.30000000000000004</v>
      </c>
      <c r="G24" s="20" t="s">
        <v>69</v>
      </c>
    </row>
    <row r="26" spans="1:12" ht="21" x14ac:dyDescent="0.5">
      <c r="A26" s="20" t="s">
        <v>97</v>
      </c>
      <c r="B26" s="21"/>
      <c r="C26" s="21"/>
      <c r="D26" s="21"/>
      <c r="F26" s="32">
        <f>SUM(F10:F18)</f>
        <v>1.4333333333333333</v>
      </c>
      <c r="G26" s="20" t="s">
        <v>69</v>
      </c>
    </row>
    <row r="27" spans="1:12" x14ac:dyDescent="0.35">
      <c r="B27" s="17"/>
    </row>
    <row r="28" spans="1:12" x14ac:dyDescent="0.35">
      <c r="A28" t="s">
        <v>64</v>
      </c>
    </row>
    <row r="29" spans="1:12" x14ac:dyDescent="0.35">
      <c r="B29" s="60" t="s">
        <v>119</v>
      </c>
      <c r="C29" s="61" t="s">
        <v>120</v>
      </c>
    </row>
  </sheetData>
  <sheetProtection sheet="1" objects="1" scenarios="1"/>
  <protectedRanges>
    <protectedRange sqref="G7 A11:A18 C11:C18" name="Range1"/>
  </protectedRanges>
  <conditionalFormatting sqref="D6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D7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E22">
    <cfRule type="cellIs" dxfId="3" priority="1" operator="lessThan">
      <formula>0</formula>
    </cfRule>
    <cfRule type="cellIs" dxfId="2" priority="2" operator="greaterThanOrEqual">
      <formula>0</formula>
    </cfRule>
  </conditionalFormatting>
  <conditionalFormatting sqref="E21">
    <cfRule type="cellIs" dxfId="1" priority="3" operator="lessThan">
      <formula>0</formula>
    </cfRule>
    <cfRule type="cellIs" dxfId="0" priority="4" operator="greaterThanOrEqual">
      <formula>0</formula>
    </cfRule>
  </conditionalFormatting>
  <hyperlinks>
    <hyperlink ref="C29" r:id="rId1"/>
  </hyperlinks>
  <pageMargins left="0.7" right="0.7" top="0.75" bottom="0.75" header="0.3" footer="0.3"/>
  <pageSetup orientation="landscape" cellComments="atEnd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4:G205"/>
  <sheetViews>
    <sheetView showGridLines="0" workbookViewId="0">
      <selection activeCell="C26" sqref="C26"/>
    </sheetView>
  </sheetViews>
  <sheetFormatPr defaultRowHeight="14.5" x14ac:dyDescent="0.35"/>
  <cols>
    <col min="1" max="1" width="12.81640625" bestFit="1" customWidth="1"/>
    <col min="2" max="2" width="34.81640625" bestFit="1" customWidth="1"/>
    <col min="4" max="4" width="6.81640625" customWidth="1"/>
    <col min="5" max="5" width="5.453125" customWidth="1"/>
    <col min="6" max="6" width="7.453125" customWidth="1"/>
  </cols>
  <sheetData>
    <row r="4" spans="1:7" ht="18.5" x14ac:dyDescent="0.45">
      <c r="B4" s="40" t="s">
        <v>105</v>
      </c>
    </row>
    <row r="5" spans="1:7" ht="48.65" customHeight="1" x14ac:dyDescent="0.35">
      <c r="A5" s="51" t="s">
        <v>53</v>
      </c>
      <c r="B5" s="51" t="s">
        <v>55</v>
      </c>
      <c r="C5" s="52" t="s">
        <v>54</v>
      </c>
      <c r="D5" s="53" t="s">
        <v>57</v>
      </c>
      <c r="E5" s="53" t="s">
        <v>56</v>
      </c>
      <c r="F5" s="53" t="s">
        <v>76</v>
      </c>
      <c r="G5" s="9"/>
    </row>
    <row r="6" spans="1:7" x14ac:dyDescent="0.35">
      <c r="A6" s="22">
        <v>1</v>
      </c>
      <c r="B6" s="3" t="s">
        <v>59</v>
      </c>
      <c r="C6" s="3">
        <v>88</v>
      </c>
      <c r="D6" s="3">
        <v>61</v>
      </c>
      <c r="E6" s="3">
        <v>14.7</v>
      </c>
      <c r="F6" s="3">
        <v>280</v>
      </c>
    </row>
    <row r="7" spans="1:7" x14ac:dyDescent="0.35">
      <c r="A7" s="22">
        <v>2</v>
      </c>
      <c r="B7" s="3" t="s">
        <v>60</v>
      </c>
      <c r="C7" s="3">
        <v>87.2</v>
      </c>
      <c r="D7" s="3">
        <v>74</v>
      </c>
      <c r="E7" s="3">
        <v>18</v>
      </c>
      <c r="F7" s="3">
        <v>180</v>
      </c>
    </row>
    <row r="8" spans="1:7" x14ac:dyDescent="0.35">
      <c r="A8" s="22">
        <v>3</v>
      </c>
      <c r="B8" s="3" t="s">
        <v>61</v>
      </c>
      <c r="C8" s="3">
        <v>89.4</v>
      </c>
      <c r="D8" s="3">
        <v>60</v>
      </c>
      <c r="E8" s="3">
        <v>11.6</v>
      </c>
      <c r="F8" s="3">
        <v>200</v>
      </c>
    </row>
    <row r="9" spans="1:7" x14ac:dyDescent="0.35">
      <c r="A9" s="22">
        <v>4</v>
      </c>
      <c r="B9" s="3" t="s">
        <v>99</v>
      </c>
      <c r="C9" s="3">
        <v>78.2</v>
      </c>
      <c r="D9" s="3">
        <v>78</v>
      </c>
      <c r="E9" s="3">
        <v>8.1999999999999993</v>
      </c>
      <c r="F9" s="3">
        <v>120</v>
      </c>
    </row>
    <row r="10" spans="1:7" x14ac:dyDescent="0.35">
      <c r="A10" s="22">
        <v>5</v>
      </c>
      <c r="B10" s="3" t="s">
        <v>62</v>
      </c>
      <c r="C10" s="3">
        <v>90</v>
      </c>
      <c r="D10" s="3">
        <v>78</v>
      </c>
      <c r="E10" s="3">
        <v>6.5</v>
      </c>
      <c r="F10" s="3">
        <v>265</v>
      </c>
    </row>
    <row r="11" spans="1:7" x14ac:dyDescent="0.35">
      <c r="A11" s="22">
        <v>6</v>
      </c>
      <c r="B11" s="3" t="s">
        <v>63</v>
      </c>
      <c r="C11" s="3">
        <v>90</v>
      </c>
      <c r="D11" s="3">
        <v>52</v>
      </c>
      <c r="E11" s="3">
        <v>10</v>
      </c>
      <c r="F11" s="3">
        <v>100</v>
      </c>
    </row>
    <row r="12" spans="1:7" x14ac:dyDescent="0.35">
      <c r="A12" s="22">
        <v>7</v>
      </c>
      <c r="B12" s="3" t="s">
        <v>65</v>
      </c>
      <c r="C12" s="3">
        <v>88</v>
      </c>
      <c r="D12" s="3">
        <v>88</v>
      </c>
      <c r="E12" s="3">
        <v>9</v>
      </c>
      <c r="F12" s="3">
        <v>199</v>
      </c>
    </row>
    <row r="13" spans="1:7" x14ac:dyDescent="0.35">
      <c r="A13" s="22">
        <v>8</v>
      </c>
      <c r="B13" s="3" t="s">
        <v>66</v>
      </c>
      <c r="C13" s="3">
        <v>89.8</v>
      </c>
      <c r="D13" s="3">
        <v>80</v>
      </c>
      <c r="E13" s="3">
        <v>43.3</v>
      </c>
      <c r="F13" s="3">
        <v>300</v>
      </c>
    </row>
    <row r="14" spans="1:7" x14ac:dyDescent="0.35">
      <c r="A14" s="22">
        <v>9</v>
      </c>
      <c r="B14" s="3" t="s">
        <v>84</v>
      </c>
      <c r="C14" s="3">
        <v>90</v>
      </c>
      <c r="D14" s="3">
        <v>50</v>
      </c>
      <c r="E14" s="3">
        <v>10</v>
      </c>
      <c r="F14" s="3">
        <v>100</v>
      </c>
    </row>
    <row r="15" spans="1:7" x14ac:dyDescent="0.35">
      <c r="A15" s="22">
        <v>10</v>
      </c>
      <c r="B15" s="3" t="s">
        <v>85</v>
      </c>
      <c r="C15" s="3">
        <v>99</v>
      </c>
      <c r="D15" s="3">
        <v>0</v>
      </c>
      <c r="E15" s="3">
        <v>288</v>
      </c>
      <c r="F15" s="3">
        <v>250</v>
      </c>
    </row>
    <row r="16" spans="1:7" x14ac:dyDescent="0.35">
      <c r="A16" s="22">
        <v>11</v>
      </c>
      <c r="B16" s="3" t="s">
        <v>86</v>
      </c>
      <c r="C16" s="3">
        <v>86.3</v>
      </c>
      <c r="D16" s="3">
        <v>83</v>
      </c>
      <c r="E16" s="3">
        <v>32.799999999999997</v>
      </c>
      <c r="F16" s="3">
        <v>190</v>
      </c>
    </row>
    <row r="17" spans="1:6" x14ac:dyDescent="0.35">
      <c r="A17" s="22">
        <v>12</v>
      </c>
      <c r="B17" s="3" t="s">
        <v>87</v>
      </c>
      <c r="C17" s="3">
        <v>88.9</v>
      </c>
      <c r="D17" s="3">
        <v>67</v>
      </c>
      <c r="E17" s="3">
        <v>49.2</v>
      </c>
      <c r="F17" s="3">
        <v>359</v>
      </c>
    </row>
    <row r="18" spans="1:6" x14ac:dyDescent="0.35">
      <c r="A18" s="22">
        <v>13</v>
      </c>
      <c r="B18" s="3" t="s">
        <v>88</v>
      </c>
      <c r="C18" s="3">
        <v>90</v>
      </c>
      <c r="D18" s="3">
        <v>90</v>
      </c>
      <c r="E18" s="3">
        <v>28</v>
      </c>
      <c r="F18" s="3">
        <v>237</v>
      </c>
    </row>
    <row r="19" spans="1:6" x14ac:dyDescent="0.35">
      <c r="A19" s="22">
        <v>14</v>
      </c>
      <c r="B19" s="3" t="s">
        <v>89</v>
      </c>
      <c r="C19" s="3">
        <v>90.7</v>
      </c>
      <c r="D19" s="3">
        <v>84</v>
      </c>
      <c r="E19" s="3">
        <v>49</v>
      </c>
      <c r="F19" s="3">
        <v>385</v>
      </c>
    </row>
    <row r="20" spans="1:6" x14ac:dyDescent="0.35">
      <c r="A20" s="22">
        <v>15</v>
      </c>
      <c r="B20" s="3" t="s">
        <v>90</v>
      </c>
      <c r="C20" s="3">
        <v>51.2</v>
      </c>
      <c r="D20" s="3">
        <v>69.099999999999994</v>
      </c>
      <c r="E20" s="3">
        <v>11.9</v>
      </c>
      <c r="F20" s="3">
        <v>65</v>
      </c>
    </row>
    <row r="21" spans="1:6" x14ac:dyDescent="0.35">
      <c r="A21" s="22">
        <v>16</v>
      </c>
      <c r="B21" s="3" t="s">
        <v>100</v>
      </c>
      <c r="C21" s="3">
        <v>92</v>
      </c>
      <c r="D21" s="3">
        <v>40</v>
      </c>
      <c r="E21" s="3">
        <f>12.2-6.5</f>
        <v>5.6999999999999993</v>
      </c>
      <c r="F21" s="3">
        <v>30</v>
      </c>
    </row>
    <row r="22" spans="1:6" x14ac:dyDescent="0.35">
      <c r="A22" s="22">
        <v>17</v>
      </c>
      <c r="B22" s="3" t="s">
        <v>112</v>
      </c>
      <c r="C22" s="3">
        <v>90</v>
      </c>
      <c r="D22" s="3">
        <v>71</v>
      </c>
      <c r="E22" s="3">
        <v>41</v>
      </c>
      <c r="F22" s="3">
        <v>280</v>
      </c>
    </row>
    <row r="23" spans="1:6" x14ac:dyDescent="0.35">
      <c r="A23" s="22">
        <v>18</v>
      </c>
      <c r="B23" s="3" t="s">
        <v>91</v>
      </c>
      <c r="C23" s="3"/>
      <c r="D23" s="3"/>
      <c r="E23" s="3"/>
      <c r="F23" s="3"/>
    </row>
    <row r="24" spans="1:6" x14ac:dyDescent="0.35">
      <c r="A24" s="22">
        <v>19</v>
      </c>
      <c r="B24" s="3" t="s">
        <v>91</v>
      </c>
      <c r="C24" s="3"/>
      <c r="D24" s="3"/>
      <c r="E24" s="3"/>
      <c r="F24" s="3"/>
    </row>
    <row r="25" spans="1:6" x14ac:dyDescent="0.35">
      <c r="A25" s="22">
        <v>20</v>
      </c>
      <c r="B25" s="3" t="s">
        <v>91</v>
      </c>
      <c r="C25" s="3"/>
      <c r="D25" s="3"/>
      <c r="E25" s="3"/>
      <c r="F25" s="3"/>
    </row>
    <row r="26" spans="1:6" x14ac:dyDescent="0.35">
      <c r="A26" s="22">
        <v>21</v>
      </c>
      <c r="B26" s="3" t="s">
        <v>91</v>
      </c>
      <c r="C26" s="3"/>
      <c r="D26" s="3"/>
      <c r="E26" s="3"/>
      <c r="F26" s="3"/>
    </row>
    <row r="27" spans="1:6" x14ac:dyDescent="0.35">
      <c r="A27" s="22">
        <v>22</v>
      </c>
      <c r="B27" s="3" t="s">
        <v>91</v>
      </c>
      <c r="C27" s="3"/>
      <c r="D27" s="3"/>
      <c r="E27" s="3"/>
      <c r="F27" s="3"/>
    </row>
    <row r="28" spans="1:6" x14ac:dyDescent="0.35">
      <c r="A28" s="22">
        <v>23</v>
      </c>
      <c r="B28" s="3" t="s">
        <v>91</v>
      </c>
      <c r="C28" s="3"/>
      <c r="D28" s="3"/>
      <c r="E28" s="3"/>
      <c r="F28" s="3"/>
    </row>
    <row r="29" spans="1:6" x14ac:dyDescent="0.35">
      <c r="A29" s="22">
        <v>24</v>
      </c>
      <c r="B29" s="3" t="s">
        <v>91</v>
      </c>
      <c r="C29" s="3"/>
      <c r="D29" s="3"/>
      <c r="E29" s="3"/>
      <c r="F29" s="3"/>
    </row>
    <row r="30" spans="1:6" x14ac:dyDescent="0.35">
      <c r="A30" s="22">
        <v>25</v>
      </c>
      <c r="B30" s="3" t="s">
        <v>91</v>
      </c>
      <c r="C30" s="3"/>
      <c r="D30" s="3"/>
      <c r="E30" s="3"/>
      <c r="F30" s="3"/>
    </row>
    <row r="31" spans="1:6" x14ac:dyDescent="0.35">
      <c r="A31" s="22">
        <v>26</v>
      </c>
      <c r="B31" s="3" t="s">
        <v>91</v>
      </c>
      <c r="C31" s="3"/>
      <c r="D31" s="3"/>
      <c r="E31" s="3"/>
      <c r="F31" s="3"/>
    </row>
    <row r="32" spans="1:6" x14ac:dyDescent="0.35">
      <c r="A32" s="22">
        <v>27</v>
      </c>
      <c r="B32" s="3" t="s">
        <v>91</v>
      </c>
      <c r="C32" s="3"/>
      <c r="D32" s="3"/>
      <c r="E32" s="3"/>
      <c r="F32" s="3"/>
    </row>
    <row r="33" spans="1:6" x14ac:dyDescent="0.35">
      <c r="A33" s="22">
        <v>28</v>
      </c>
      <c r="B33" s="3" t="s">
        <v>91</v>
      </c>
      <c r="C33" s="3"/>
      <c r="D33" s="3"/>
      <c r="E33" s="3"/>
      <c r="F33" s="3"/>
    </row>
    <row r="34" spans="1:6" x14ac:dyDescent="0.35">
      <c r="A34" s="22">
        <v>29</v>
      </c>
      <c r="B34" s="3" t="s">
        <v>91</v>
      </c>
      <c r="C34" s="3"/>
      <c r="D34" s="3"/>
      <c r="E34" s="3"/>
      <c r="F34" s="3"/>
    </row>
    <row r="35" spans="1:6" x14ac:dyDescent="0.35">
      <c r="A35" s="22">
        <v>30</v>
      </c>
      <c r="B35" s="3" t="s">
        <v>91</v>
      </c>
      <c r="C35" s="3"/>
      <c r="D35" s="3"/>
      <c r="E35" s="3"/>
      <c r="F35" s="3"/>
    </row>
    <row r="36" spans="1:6" x14ac:dyDescent="0.35">
      <c r="A36" s="22">
        <v>31</v>
      </c>
      <c r="B36" s="3" t="s">
        <v>91</v>
      </c>
      <c r="C36" s="3"/>
      <c r="D36" s="3"/>
      <c r="E36" s="3"/>
      <c r="F36" s="3"/>
    </row>
    <row r="37" spans="1:6" x14ac:dyDescent="0.35">
      <c r="A37" s="22">
        <v>32</v>
      </c>
      <c r="B37" s="3" t="s">
        <v>91</v>
      </c>
      <c r="C37" s="3"/>
      <c r="D37" s="3"/>
      <c r="E37" s="3"/>
      <c r="F37" s="3"/>
    </row>
    <row r="38" spans="1:6" x14ac:dyDescent="0.35">
      <c r="A38" s="22">
        <v>33</v>
      </c>
      <c r="B38" s="3" t="s">
        <v>91</v>
      </c>
      <c r="C38" s="3"/>
      <c r="D38" s="3"/>
      <c r="E38" s="3"/>
      <c r="F38" s="3"/>
    </row>
    <row r="39" spans="1:6" x14ac:dyDescent="0.35">
      <c r="A39" s="22">
        <v>34</v>
      </c>
      <c r="B39" s="3" t="s">
        <v>91</v>
      </c>
      <c r="C39" s="3"/>
      <c r="D39" s="3"/>
      <c r="E39" s="3"/>
      <c r="F39" s="3"/>
    </row>
    <row r="40" spans="1:6" x14ac:dyDescent="0.35">
      <c r="A40" s="22">
        <v>35</v>
      </c>
      <c r="B40" s="3" t="s">
        <v>91</v>
      </c>
      <c r="C40" s="3"/>
      <c r="D40" s="3"/>
      <c r="E40" s="3"/>
      <c r="F40" s="3"/>
    </row>
    <row r="41" spans="1:6" x14ac:dyDescent="0.35">
      <c r="A41" s="22">
        <v>36</v>
      </c>
      <c r="B41" s="3" t="s">
        <v>91</v>
      </c>
      <c r="C41" s="3"/>
      <c r="D41" s="3"/>
      <c r="E41" s="3"/>
      <c r="F41" s="3"/>
    </row>
    <row r="42" spans="1:6" x14ac:dyDescent="0.35">
      <c r="A42" s="22">
        <v>37</v>
      </c>
      <c r="B42" s="3" t="s">
        <v>91</v>
      </c>
      <c r="C42" s="3"/>
      <c r="D42" s="3"/>
      <c r="E42" s="3"/>
      <c r="F42" s="3"/>
    </row>
    <row r="43" spans="1:6" x14ac:dyDescent="0.35">
      <c r="A43" s="22">
        <v>38</v>
      </c>
      <c r="B43" s="3" t="s">
        <v>91</v>
      </c>
      <c r="C43" s="3"/>
      <c r="D43" s="3"/>
      <c r="E43" s="3"/>
      <c r="F43" s="3"/>
    </row>
    <row r="44" spans="1:6" x14ac:dyDescent="0.35">
      <c r="A44" s="22">
        <v>39</v>
      </c>
      <c r="B44" s="3" t="s">
        <v>91</v>
      </c>
      <c r="C44" s="3"/>
      <c r="D44" s="3"/>
      <c r="E44" s="3"/>
      <c r="F44" s="3"/>
    </row>
    <row r="45" spans="1:6" x14ac:dyDescent="0.35">
      <c r="A45" s="22">
        <v>40</v>
      </c>
      <c r="B45" s="3" t="s">
        <v>91</v>
      </c>
      <c r="C45" s="3"/>
      <c r="D45" s="3"/>
      <c r="E45" s="3"/>
      <c r="F45" s="3"/>
    </row>
    <row r="46" spans="1:6" x14ac:dyDescent="0.35">
      <c r="A46" s="22">
        <v>41</v>
      </c>
      <c r="B46" s="3" t="s">
        <v>91</v>
      </c>
      <c r="C46" s="3"/>
      <c r="D46" s="3"/>
      <c r="E46" s="3"/>
      <c r="F46" s="3"/>
    </row>
    <row r="47" spans="1:6" x14ac:dyDescent="0.35">
      <c r="A47" s="22">
        <v>42</v>
      </c>
      <c r="B47" s="3" t="s">
        <v>91</v>
      </c>
      <c r="C47" s="3"/>
      <c r="D47" s="3"/>
      <c r="E47" s="3"/>
      <c r="F47" s="3"/>
    </row>
    <row r="48" spans="1:6" x14ac:dyDescent="0.35">
      <c r="A48" s="22">
        <v>43</v>
      </c>
      <c r="B48" s="3" t="s">
        <v>91</v>
      </c>
      <c r="C48" s="3"/>
      <c r="D48" s="3"/>
      <c r="E48" s="3"/>
      <c r="F48" s="3"/>
    </row>
    <row r="49" spans="1:6" x14ac:dyDescent="0.35">
      <c r="A49" s="22">
        <v>44</v>
      </c>
      <c r="B49" s="3" t="s">
        <v>91</v>
      </c>
      <c r="C49" s="3"/>
      <c r="D49" s="3"/>
      <c r="E49" s="3"/>
      <c r="F49" s="3"/>
    </row>
    <row r="50" spans="1:6" x14ac:dyDescent="0.35">
      <c r="A50" s="22">
        <v>45</v>
      </c>
      <c r="B50" s="3" t="s">
        <v>91</v>
      </c>
      <c r="C50" s="3"/>
      <c r="D50" s="3"/>
      <c r="E50" s="3"/>
      <c r="F50" s="3"/>
    </row>
    <row r="51" spans="1:6" x14ac:dyDescent="0.35">
      <c r="A51" s="22">
        <v>46</v>
      </c>
      <c r="B51" s="3" t="s">
        <v>91</v>
      </c>
      <c r="C51" s="3"/>
      <c r="D51" s="3"/>
      <c r="E51" s="3"/>
      <c r="F51" s="3"/>
    </row>
    <row r="52" spans="1:6" x14ac:dyDescent="0.35">
      <c r="A52" s="22">
        <v>47</v>
      </c>
      <c r="B52" s="3" t="s">
        <v>91</v>
      </c>
      <c r="C52" s="3"/>
      <c r="D52" s="3"/>
      <c r="E52" s="3"/>
      <c r="F52" s="3"/>
    </row>
    <row r="53" spans="1:6" x14ac:dyDescent="0.35">
      <c r="A53" s="22">
        <v>48</v>
      </c>
      <c r="B53" s="3" t="s">
        <v>91</v>
      </c>
      <c r="C53" s="3"/>
      <c r="D53" s="3"/>
      <c r="E53" s="3"/>
      <c r="F53" s="3"/>
    </row>
    <row r="54" spans="1:6" x14ac:dyDescent="0.35">
      <c r="A54" s="22">
        <v>49</v>
      </c>
      <c r="B54" s="3" t="s">
        <v>91</v>
      </c>
      <c r="C54" s="3"/>
      <c r="D54" s="3"/>
      <c r="E54" s="3"/>
      <c r="F54" s="3"/>
    </row>
    <row r="55" spans="1:6" x14ac:dyDescent="0.35">
      <c r="A55" s="22">
        <v>50</v>
      </c>
      <c r="B55" s="3" t="s">
        <v>91</v>
      </c>
      <c r="C55" s="3"/>
      <c r="D55" s="3"/>
      <c r="E55" s="3"/>
      <c r="F55" s="3"/>
    </row>
    <row r="56" spans="1:6" x14ac:dyDescent="0.35">
      <c r="A56" s="22">
        <v>51</v>
      </c>
      <c r="B56" s="3" t="s">
        <v>91</v>
      </c>
      <c r="C56" s="3"/>
      <c r="D56" s="3"/>
      <c r="E56" s="3"/>
      <c r="F56" s="3"/>
    </row>
    <row r="57" spans="1:6" x14ac:dyDescent="0.35">
      <c r="A57" s="22">
        <v>52</v>
      </c>
      <c r="B57" s="3" t="s">
        <v>91</v>
      </c>
      <c r="C57" s="3"/>
      <c r="D57" s="3"/>
      <c r="E57" s="3"/>
      <c r="F57" s="3"/>
    </row>
    <row r="58" spans="1:6" x14ac:dyDescent="0.35">
      <c r="A58" s="22">
        <v>53</v>
      </c>
      <c r="B58" s="3" t="s">
        <v>91</v>
      </c>
      <c r="C58" s="3"/>
      <c r="D58" s="3"/>
      <c r="E58" s="3"/>
      <c r="F58" s="3"/>
    </row>
    <row r="59" spans="1:6" x14ac:dyDescent="0.35">
      <c r="A59" s="22">
        <v>54</v>
      </c>
      <c r="B59" s="3" t="s">
        <v>91</v>
      </c>
      <c r="C59" s="3"/>
      <c r="D59" s="3"/>
      <c r="E59" s="3"/>
      <c r="F59" s="3"/>
    </row>
    <row r="60" spans="1:6" x14ac:dyDescent="0.35">
      <c r="A60" s="22">
        <v>55</v>
      </c>
      <c r="B60" s="3" t="s">
        <v>91</v>
      </c>
      <c r="C60" s="3"/>
      <c r="D60" s="3"/>
      <c r="E60" s="3"/>
      <c r="F60" s="3"/>
    </row>
    <row r="61" spans="1:6" x14ac:dyDescent="0.35">
      <c r="A61" s="22">
        <v>56</v>
      </c>
      <c r="B61" s="3" t="s">
        <v>91</v>
      </c>
      <c r="C61" s="3"/>
      <c r="D61" s="3"/>
      <c r="E61" s="3"/>
      <c r="F61" s="3"/>
    </row>
    <row r="62" spans="1:6" x14ac:dyDescent="0.35">
      <c r="A62" s="22">
        <v>57</v>
      </c>
      <c r="B62" s="3" t="s">
        <v>91</v>
      </c>
      <c r="C62" s="3"/>
      <c r="D62" s="3"/>
      <c r="E62" s="3"/>
      <c r="F62" s="3"/>
    </row>
    <row r="63" spans="1:6" x14ac:dyDescent="0.35">
      <c r="A63" s="22">
        <v>58</v>
      </c>
      <c r="B63" s="3" t="s">
        <v>91</v>
      </c>
      <c r="C63" s="3"/>
      <c r="D63" s="3"/>
      <c r="E63" s="3"/>
      <c r="F63" s="3"/>
    </row>
    <row r="64" spans="1:6" x14ac:dyDescent="0.35">
      <c r="A64" s="22">
        <v>59</v>
      </c>
      <c r="B64" s="3" t="s">
        <v>91</v>
      </c>
      <c r="C64" s="3"/>
      <c r="D64" s="3"/>
      <c r="E64" s="3"/>
      <c r="F64" s="3"/>
    </row>
    <row r="65" spans="1:6" x14ac:dyDescent="0.35">
      <c r="A65" s="22">
        <v>60</v>
      </c>
      <c r="B65" s="3" t="s">
        <v>91</v>
      </c>
      <c r="C65" s="3"/>
      <c r="D65" s="3"/>
      <c r="E65" s="3"/>
      <c r="F65" s="3"/>
    </row>
    <row r="66" spans="1:6" x14ac:dyDescent="0.35">
      <c r="A66" s="22">
        <v>61</v>
      </c>
      <c r="B66" s="3" t="s">
        <v>91</v>
      </c>
      <c r="C66" s="3"/>
      <c r="D66" s="3"/>
      <c r="E66" s="3"/>
      <c r="F66" s="3"/>
    </row>
    <row r="67" spans="1:6" x14ac:dyDescent="0.35">
      <c r="A67" s="22">
        <v>62</v>
      </c>
      <c r="B67" s="3" t="s">
        <v>91</v>
      </c>
      <c r="C67" s="3"/>
      <c r="D67" s="3"/>
      <c r="E67" s="3"/>
      <c r="F67" s="3"/>
    </row>
    <row r="68" spans="1:6" x14ac:dyDescent="0.35">
      <c r="A68" s="22">
        <v>63</v>
      </c>
      <c r="B68" s="3" t="s">
        <v>91</v>
      </c>
      <c r="C68" s="3"/>
      <c r="D68" s="3"/>
      <c r="E68" s="3"/>
      <c r="F68" s="3"/>
    </row>
    <row r="69" spans="1:6" x14ac:dyDescent="0.35">
      <c r="A69" s="22">
        <v>64</v>
      </c>
      <c r="B69" s="3" t="s">
        <v>91</v>
      </c>
      <c r="C69" s="3"/>
      <c r="D69" s="3"/>
      <c r="E69" s="3"/>
      <c r="F69" s="3"/>
    </row>
    <row r="70" spans="1:6" x14ac:dyDescent="0.35">
      <c r="A70" s="22">
        <v>65</v>
      </c>
      <c r="B70" s="3" t="s">
        <v>91</v>
      </c>
      <c r="C70" s="3"/>
      <c r="D70" s="3"/>
      <c r="E70" s="3"/>
      <c r="F70" s="3"/>
    </row>
    <row r="71" spans="1:6" x14ac:dyDescent="0.35">
      <c r="A71" s="22">
        <v>66</v>
      </c>
      <c r="B71" s="3" t="s">
        <v>91</v>
      </c>
      <c r="C71" s="3"/>
      <c r="D71" s="3"/>
      <c r="E71" s="3"/>
      <c r="F71" s="3"/>
    </row>
    <row r="72" spans="1:6" x14ac:dyDescent="0.35">
      <c r="A72" s="22">
        <v>67</v>
      </c>
      <c r="B72" s="3" t="s">
        <v>91</v>
      </c>
      <c r="C72" s="3"/>
      <c r="D72" s="3"/>
      <c r="E72" s="3"/>
      <c r="F72" s="3"/>
    </row>
    <row r="73" spans="1:6" x14ac:dyDescent="0.35">
      <c r="A73" s="22">
        <v>68</v>
      </c>
      <c r="B73" s="3" t="s">
        <v>91</v>
      </c>
      <c r="C73" s="3"/>
      <c r="D73" s="3"/>
      <c r="E73" s="3"/>
      <c r="F73" s="3"/>
    </row>
    <row r="74" spans="1:6" x14ac:dyDescent="0.35">
      <c r="A74" s="22">
        <v>69</v>
      </c>
      <c r="B74" s="3" t="s">
        <v>91</v>
      </c>
      <c r="C74" s="3"/>
      <c r="D74" s="3"/>
      <c r="E74" s="3"/>
      <c r="F74" s="3"/>
    </row>
    <row r="75" spans="1:6" x14ac:dyDescent="0.35">
      <c r="A75" s="22">
        <v>70</v>
      </c>
      <c r="B75" s="3" t="s">
        <v>91</v>
      </c>
      <c r="C75" s="3"/>
      <c r="D75" s="3"/>
      <c r="E75" s="3"/>
      <c r="F75" s="3"/>
    </row>
    <row r="76" spans="1:6" x14ac:dyDescent="0.35">
      <c r="A76" s="22">
        <v>71</v>
      </c>
      <c r="B76" s="3" t="s">
        <v>91</v>
      </c>
      <c r="C76" s="3"/>
      <c r="D76" s="3"/>
      <c r="E76" s="3"/>
      <c r="F76" s="3"/>
    </row>
    <row r="77" spans="1:6" x14ac:dyDescent="0.35">
      <c r="A77" s="22">
        <v>72</v>
      </c>
      <c r="B77" s="3" t="s">
        <v>91</v>
      </c>
      <c r="C77" s="3"/>
      <c r="D77" s="3"/>
      <c r="E77" s="3"/>
      <c r="F77" s="3"/>
    </row>
    <row r="78" spans="1:6" x14ac:dyDescent="0.35">
      <c r="A78" s="22">
        <v>73</v>
      </c>
      <c r="B78" s="3" t="s">
        <v>91</v>
      </c>
      <c r="C78" s="3"/>
      <c r="D78" s="3"/>
      <c r="E78" s="3"/>
      <c r="F78" s="3"/>
    </row>
    <row r="79" spans="1:6" x14ac:dyDescent="0.35">
      <c r="A79" s="22">
        <v>74</v>
      </c>
      <c r="B79" s="3" t="s">
        <v>91</v>
      </c>
      <c r="C79" s="3"/>
      <c r="D79" s="3"/>
      <c r="E79" s="3"/>
      <c r="F79" s="3"/>
    </row>
    <row r="80" spans="1:6" x14ac:dyDescent="0.35">
      <c r="A80" s="22">
        <v>75</v>
      </c>
      <c r="B80" s="3" t="s">
        <v>91</v>
      </c>
      <c r="C80" s="3"/>
      <c r="D80" s="3"/>
      <c r="E80" s="3"/>
      <c r="F80" s="3"/>
    </row>
    <row r="81" spans="1:6" x14ac:dyDescent="0.35">
      <c r="A81" s="22">
        <v>76</v>
      </c>
      <c r="B81" s="3" t="s">
        <v>91</v>
      </c>
      <c r="C81" s="3"/>
      <c r="D81" s="3"/>
      <c r="E81" s="3"/>
      <c r="F81" s="3"/>
    </row>
    <row r="82" spans="1:6" x14ac:dyDescent="0.35">
      <c r="A82" s="22">
        <v>77</v>
      </c>
      <c r="B82" s="3" t="s">
        <v>91</v>
      </c>
      <c r="C82" s="3"/>
      <c r="D82" s="3"/>
      <c r="E82" s="3"/>
      <c r="F82" s="3"/>
    </row>
    <row r="83" spans="1:6" x14ac:dyDescent="0.35">
      <c r="A83" s="22">
        <v>78</v>
      </c>
      <c r="B83" s="3" t="s">
        <v>91</v>
      </c>
      <c r="C83" s="3"/>
      <c r="D83" s="3"/>
      <c r="E83" s="3"/>
      <c r="F83" s="3"/>
    </row>
    <row r="84" spans="1:6" x14ac:dyDescent="0.35">
      <c r="A84" s="22">
        <v>79</v>
      </c>
      <c r="B84" s="3" t="s">
        <v>91</v>
      </c>
      <c r="C84" s="3"/>
      <c r="D84" s="3"/>
      <c r="E84" s="3"/>
      <c r="F84" s="3"/>
    </row>
    <row r="85" spans="1:6" x14ac:dyDescent="0.35">
      <c r="A85" s="22">
        <v>80</v>
      </c>
      <c r="B85" s="3" t="s">
        <v>91</v>
      </c>
      <c r="C85" s="3"/>
      <c r="D85" s="3"/>
      <c r="E85" s="3"/>
      <c r="F85" s="3"/>
    </row>
    <row r="86" spans="1:6" x14ac:dyDescent="0.35">
      <c r="A86" s="22">
        <v>81</v>
      </c>
      <c r="B86" s="3" t="s">
        <v>91</v>
      </c>
      <c r="C86" s="3"/>
      <c r="D86" s="3"/>
      <c r="E86" s="3"/>
      <c r="F86" s="3"/>
    </row>
    <row r="87" spans="1:6" x14ac:dyDescent="0.35">
      <c r="A87" s="22">
        <v>82</v>
      </c>
      <c r="B87" s="3" t="s">
        <v>91</v>
      </c>
      <c r="C87" s="3"/>
      <c r="D87" s="3"/>
      <c r="E87" s="3"/>
      <c r="F87" s="3"/>
    </row>
    <row r="88" spans="1:6" x14ac:dyDescent="0.35">
      <c r="A88" s="22">
        <v>83</v>
      </c>
      <c r="B88" s="3" t="s">
        <v>91</v>
      </c>
      <c r="C88" s="3"/>
      <c r="D88" s="3"/>
      <c r="E88" s="3"/>
      <c r="F88" s="3"/>
    </row>
    <row r="89" spans="1:6" x14ac:dyDescent="0.35">
      <c r="A89" s="22">
        <v>84</v>
      </c>
      <c r="B89" s="3" t="s">
        <v>91</v>
      </c>
      <c r="C89" s="3"/>
      <c r="D89" s="3"/>
      <c r="E89" s="3"/>
      <c r="F89" s="3"/>
    </row>
    <row r="90" spans="1:6" x14ac:dyDescent="0.35">
      <c r="A90" s="22">
        <v>85</v>
      </c>
      <c r="B90" s="3" t="s">
        <v>91</v>
      </c>
      <c r="C90" s="3"/>
      <c r="D90" s="3"/>
      <c r="E90" s="3"/>
      <c r="F90" s="3"/>
    </row>
    <row r="91" spans="1:6" x14ac:dyDescent="0.35">
      <c r="A91" s="22">
        <v>86</v>
      </c>
      <c r="B91" s="3" t="s">
        <v>91</v>
      </c>
      <c r="C91" s="3"/>
      <c r="D91" s="3"/>
      <c r="E91" s="3"/>
      <c r="F91" s="3"/>
    </row>
    <row r="92" spans="1:6" x14ac:dyDescent="0.35">
      <c r="A92" s="22">
        <v>87</v>
      </c>
      <c r="B92" s="3" t="s">
        <v>91</v>
      </c>
      <c r="C92" s="3"/>
      <c r="D92" s="3"/>
      <c r="E92" s="3"/>
      <c r="F92" s="3"/>
    </row>
    <row r="93" spans="1:6" x14ac:dyDescent="0.35">
      <c r="A93" s="22">
        <v>88</v>
      </c>
      <c r="B93" s="3" t="s">
        <v>91</v>
      </c>
      <c r="C93" s="3"/>
      <c r="D93" s="3"/>
      <c r="E93" s="3"/>
      <c r="F93" s="3"/>
    </row>
    <row r="94" spans="1:6" x14ac:dyDescent="0.35">
      <c r="A94" s="22">
        <v>89</v>
      </c>
      <c r="B94" s="3" t="s">
        <v>91</v>
      </c>
      <c r="C94" s="3"/>
      <c r="D94" s="3"/>
      <c r="E94" s="3"/>
      <c r="F94" s="3"/>
    </row>
    <row r="95" spans="1:6" x14ac:dyDescent="0.35">
      <c r="A95" s="22">
        <v>90</v>
      </c>
      <c r="B95" s="3" t="s">
        <v>91</v>
      </c>
      <c r="C95" s="3"/>
      <c r="D95" s="3"/>
      <c r="E95" s="3"/>
      <c r="F95" s="3"/>
    </row>
    <row r="96" spans="1:6" x14ac:dyDescent="0.35">
      <c r="A96" s="22">
        <v>91</v>
      </c>
      <c r="B96" s="3" t="s">
        <v>91</v>
      </c>
      <c r="C96" s="3"/>
      <c r="D96" s="3"/>
      <c r="E96" s="3"/>
      <c r="F96" s="3"/>
    </row>
    <row r="97" spans="1:6" x14ac:dyDescent="0.35">
      <c r="A97" s="22">
        <v>92</v>
      </c>
      <c r="B97" s="3" t="s">
        <v>91</v>
      </c>
      <c r="C97" s="3"/>
      <c r="D97" s="3"/>
      <c r="E97" s="3"/>
      <c r="F97" s="3"/>
    </row>
    <row r="98" spans="1:6" x14ac:dyDescent="0.35">
      <c r="A98" s="22">
        <v>93</v>
      </c>
      <c r="B98" s="3" t="s">
        <v>91</v>
      </c>
      <c r="C98" s="3"/>
      <c r="D98" s="3"/>
      <c r="E98" s="3"/>
      <c r="F98" s="3"/>
    </row>
    <row r="99" spans="1:6" x14ac:dyDescent="0.35">
      <c r="A99" s="22">
        <v>94</v>
      </c>
      <c r="B99" s="3" t="s">
        <v>91</v>
      </c>
      <c r="C99" s="3"/>
      <c r="D99" s="3"/>
      <c r="E99" s="3"/>
      <c r="F99" s="3"/>
    </row>
    <row r="100" spans="1:6" x14ac:dyDescent="0.35">
      <c r="A100" s="22">
        <v>95</v>
      </c>
      <c r="B100" s="3" t="s">
        <v>91</v>
      </c>
      <c r="C100" s="3"/>
      <c r="D100" s="3"/>
      <c r="E100" s="3"/>
      <c r="F100" s="3"/>
    </row>
    <row r="101" spans="1:6" x14ac:dyDescent="0.35">
      <c r="A101" s="22">
        <v>96</v>
      </c>
      <c r="B101" s="3" t="s">
        <v>91</v>
      </c>
      <c r="C101" s="3"/>
      <c r="D101" s="3"/>
      <c r="E101" s="3"/>
      <c r="F101" s="3"/>
    </row>
    <row r="102" spans="1:6" x14ac:dyDescent="0.35">
      <c r="A102" s="22">
        <v>97</v>
      </c>
      <c r="B102" s="3" t="s">
        <v>91</v>
      </c>
      <c r="C102" s="3"/>
      <c r="D102" s="3"/>
      <c r="E102" s="3"/>
      <c r="F102" s="3"/>
    </row>
    <row r="103" spans="1:6" x14ac:dyDescent="0.35">
      <c r="A103" s="22">
        <v>98</v>
      </c>
      <c r="B103" s="3" t="s">
        <v>91</v>
      </c>
      <c r="C103" s="3"/>
      <c r="D103" s="3"/>
      <c r="E103" s="3"/>
      <c r="F103" s="3"/>
    </row>
    <row r="104" spans="1:6" x14ac:dyDescent="0.35">
      <c r="A104" s="22">
        <v>99</v>
      </c>
      <c r="B104" s="3" t="s">
        <v>91</v>
      </c>
      <c r="C104" s="3"/>
      <c r="D104" s="3"/>
      <c r="E104" s="3"/>
      <c r="F104" s="3"/>
    </row>
    <row r="105" spans="1:6" x14ac:dyDescent="0.35">
      <c r="A105" s="22">
        <v>100</v>
      </c>
      <c r="B105" s="3" t="s">
        <v>91</v>
      </c>
      <c r="C105" s="3"/>
      <c r="D105" s="3"/>
      <c r="E105" s="3"/>
      <c r="F105" s="3"/>
    </row>
    <row r="106" spans="1:6" x14ac:dyDescent="0.35">
      <c r="A106" s="22">
        <v>101</v>
      </c>
      <c r="B106" s="3" t="s">
        <v>91</v>
      </c>
      <c r="C106" s="3"/>
      <c r="D106" s="3"/>
      <c r="E106" s="3"/>
      <c r="F106" s="3"/>
    </row>
    <row r="107" spans="1:6" x14ac:dyDescent="0.35">
      <c r="A107" s="22">
        <v>102</v>
      </c>
      <c r="B107" s="3" t="s">
        <v>91</v>
      </c>
      <c r="C107" s="3"/>
      <c r="D107" s="3"/>
      <c r="E107" s="3"/>
      <c r="F107" s="3"/>
    </row>
    <row r="108" spans="1:6" x14ac:dyDescent="0.35">
      <c r="A108" s="22">
        <v>103</v>
      </c>
      <c r="B108" s="3" t="s">
        <v>91</v>
      </c>
      <c r="C108" s="3"/>
      <c r="D108" s="3"/>
      <c r="E108" s="3"/>
      <c r="F108" s="3"/>
    </row>
    <row r="109" spans="1:6" x14ac:dyDescent="0.35">
      <c r="A109" s="22">
        <v>104</v>
      </c>
      <c r="B109" s="3" t="s">
        <v>91</v>
      </c>
      <c r="C109" s="3"/>
      <c r="D109" s="3"/>
      <c r="E109" s="3"/>
      <c r="F109" s="3"/>
    </row>
    <row r="110" spans="1:6" x14ac:dyDescent="0.35">
      <c r="A110" s="22">
        <v>105</v>
      </c>
      <c r="B110" s="3" t="s">
        <v>91</v>
      </c>
      <c r="C110" s="3"/>
      <c r="D110" s="3"/>
      <c r="E110" s="3"/>
      <c r="F110" s="3"/>
    </row>
    <row r="111" spans="1:6" x14ac:dyDescent="0.35">
      <c r="A111" s="22">
        <v>106</v>
      </c>
      <c r="B111" s="3" t="s">
        <v>91</v>
      </c>
      <c r="C111" s="3"/>
      <c r="D111" s="3"/>
      <c r="E111" s="3"/>
      <c r="F111" s="3"/>
    </row>
    <row r="112" spans="1:6" x14ac:dyDescent="0.35">
      <c r="A112" s="22">
        <v>107</v>
      </c>
      <c r="B112" s="3" t="s">
        <v>91</v>
      </c>
      <c r="C112" s="3"/>
      <c r="D112" s="3"/>
      <c r="E112" s="3"/>
      <c r="F112" s="3"/>
    </row>
    <row r="113" spans="1:6" x14ac:dyDescent="0.35">
      <c r="A113" s="22">
        <v>108</v>
      </c>
      <c r="B113" s="3" t="s">
        <v>91</v>
      </c>
      <c r="C113" s="3"/>
      <c r="D113" s="3"/>
      <c r="E113" s="3"/>
      <c r="F113" s="3"/>
    </row>
    <row r="114" spans="1:6" x14ac:dyDescent="0.35">
      <c r="A114" s="22">
        <v>109</v>
      </c>
      <c r="B114" s="3" t="s">
        <v>91</v>
      </c>
      <c r="C114" s="3"/>
      <c r="D114" s="3"/>
      <c r="E114" s="3"/>
      <c r="F114" s="3"/>
    </row>
    <row r="115" spans="1:6" x14ac:dyDescent="0.35">
      <c r="A115" s="22">
        <v>110</v>
      </c>
      <c r="B115" s="3" t="s">
        <v>91</v>
      </c>
      <c r="C115" s="3"/>
      <c r="D115" s="3"/>
      <c r="E115" s="3"/>
      <c r="F115" s="3"/>
    </row>
    <row r="116" spans="1:6" x14ac:dyDescent="0.35">
      <c r="A116" s="22">
        <v>111</v>
      </c>
      <c r="B116" s="3" t="s">
        <v>91</v>
      </c>
      <c r="C116" s="3"/>
      <c r="D116" s="3"/>
      <c r="E116" s="3"/>
      <c r="F116" s="3"/>
    </row>
    <row r="117" spans="1:6" x14ac:dyDescent="0.35">
      <c r="A117" s="22">
        <v>112</v>
      </c>
      <c r="B117" s="3" t="s">
        <v>91</v>
      </c>
      <c r="C117" s="3"/>
      <c r="D117" s="3"/>
      <c r="E117" s="3"/>
      <c r="F117" s="3"/>
    </row>
    <row r="118" spans="1:6" x14ac:dyDescent="0.35">
      <c r="A118" s="22">
        <v>113</v>
      </c>
      <c r="B118" s="3" t="s">
        <v>91</v>
      </c>
      <c r="C118" s="3"/>
      <c r="D118" s="3"/>
      <c r="E118" s="3"/>
      <c r="F118" s="3"/>
    </row>
    <row r="119" spans="1:6" x14ac:dyDescent="0.35">
      <c r="A119" s="22">
        <v>114</v>
      </c>
      <c r="B119" s="3" t="s">
        <v>91</v>
      </c>
      <c r="C119" s="3"/>
      <c r="D119" s="3"/>
      <c r="E119" s="3"/>
      <c r="F119" s="3"/>
    </row>
    <row r="120" spans="1:6" x14ac:dyDescent="0.35">
      <c r="A120" s="22">
        <v>115</v>
      </c>
      <c r="B120" s="3" t="s">
        <v>91</v>
      </c>
      <c r="C120" s="3"/>
      <c r="D120" s="3"/>
      <c r="E120" s="3"/>
      <c r="F120" s="3"/>
    </row>
    <row r="121" spans="1:6" x14ac:dyDescent="0.35">
      <c r="A121" s="22">
        <v>116</v>
      </c>
      <c r="B121" s="3" t="s">
        <v>91</v>
      </c>
      <c r="C121" s="3"/>
      <c r="D121" s="3"/>
      <c r="E121" s="3"/>
      <c r="F121" s="3"/>
    </row>
    <row r="122" spans="1:6" x14ac:dyDescent="0.35">
      <c r="A122" s="22">
        <v>117</v>
      </c>
      <c r="B122" s="3" t="s">
        <v>91</v>
      </c>
      <c r="C122" s="3"/>
      <c r="D122" s="3"/>
      <c r="E122" s="3"/>
      <c r="F122" s="3"/>
    </row>
    <row r="123" spans="1:6" x14ac:dyDescent="0.35">
      <c r="A123" s="22">
        <v>118</v>
      </c>
      <c r="B123" s="3" t="s">
        <v>91</v>
      </c>
      <c r="C123" s="3"/>
      <c r="D123" s="3"/>
      <c r="E123" s="3"/>
      <c r="F123" s="3"/>
    </row>
    <row r="124" spans="1:6" x14ac:dyDescent="0.35">
      <c r="A124" s="22">
        <v>119</v>
      </c>
      <c r="B124" s="3" t="s">
        <v>91</v>
      </c>
      <c r="C124" s="3"/>
      <c r="D124" s="3"/>
      <c r="E124" s="3"/>
      <c r="F124" s="3"/>
    </row>
    <row r="125" spans="1:6" x14ac:dyDescent="0.35">
      <c r="A125" s="22">
        <v>120</v>
      </c>
      <c r="B125" s="3" t="s">
        <v>91</v>
      </c>
      <c r="C125" s="3"/>
      <c r="D125" s="3"/>
      <c r="E125" s="3"/>
      <c r="F125" s="3"/>
    </row>
    <row r="126" spans="1:6" x14ac:dyDescent="0.35">
      <c r="A126" s="22">
        <v>121</v>
      </c>
      <c r="B126" s="3" t="s">
        <v>91</v>
      </c>
      <c r="C126" s="3"/>
      <c r="D126" s="3"/>
      <c r="E126" s="3"/>
      <c r="F126" s="3"/>
    </row>
    <row r="127" spans="1:6" x14ac:dyDescent="0.35">
      <c r="A127" s="22">
        <v>122</v>
      </c>
      <c r="B127" s="3" t="s">
        <v>91</v>
      </c>
      <c r="C127" s="3"/>
      <c r="D127" s="3"/>
      <c r="E127" s="3"/>
      <c r="F127" s="3"/>
    </row>
    <row r="128" spans="1:6" x14ac:dyDescent="0.35">
      <c r="A128" s="22">
        <v>123</v>
      </c>
      <c r="B128" s="3" t="s">
        <v>91</v>
      </c>
      <c r="C128" s="3"/>
      <c r="D128" s="3"/>
      <c r="E128" s="3"/>
      <c r="F128" s="3"/>
    </row>
    <row r="129" spans="1:6" x14ac:dyDescent="0.35">
      <c r="A129" s="22">
        <v>124</v>
      </c>
      <c r="B129" s="3" t="s">
        <v>91</v>
      </c>
      <c r="C129" s="3"/>
      <c r="D129" s="3"/>
      <c r="E129" s="3"/>
      <c r="F129" s="3"/>
    </row>
    <row r="130" spans="1:6" x14ac:dyDescent="0.35">
      <c r="A130" s="22">
        <v>125</v>
      </c>
      <c r="B130" s="3" t="s">
        <v>91</v>
      </c>
      <c r="C130" s="3"/>
      <c r="D130" s="3"/>
      <c r="E130" s="3"/>
      <c r="F130" s="3"/>
    </row>
    <row r="131" spans="1:6" x14ac:dyDescent="0.35">
      <c r="A131" s="22">
        <v>126</v>
      </c>
      <c r="B131" s="3" t="s">
        <v>91</v>
      </c>
      <c r="C131" s="3"/>
      <c r="D131" s="3"/>
      <c r="E131" s="3"/>
      <c r="F131" s="3"/>
    </row>
    <row r="132" spans="1:6" x14ac:dyDescent="0.35">
      <c r="A132" s="22">
        <v>127</v>
      </c>
      <c r="B132" s="3" t="s">
        <v>91</v>
      </c>
      <c r="C132" s="3"/>
      <c r="D132" s="3"/>
      <c r="E132" s="3"/>
      <c r="F132" s="3"/>
    </row>
    <row r="133" spans="1:6" x14ac:dyDescent="0.35">
      <c r="A133" s="22">
        <v>128</v>
      </c>
      <c r="B133" s="3" t="s">
        <v>91</v>
      </c>
      <c r="C133" s="3"/>
      <c r="D133" s="3"/>
      <c r="E133" s="3"/>
      <c r="F133" s="3"/>
    </row>
    <row r="134" spans="1:6" x14ac:dyDescent="0.35">
      <c r="A134" s="22">
        <v>129</v>
      </c>
      <c r="B134" s="3" t="s">
        <v>91</v>
      </c>
      <c r="C134" s="3"/>
      <c r="D134" s="3"/>
      <c r="E134" s="3"/>
      <c r="F134" s="3"/>
    </row>
    <row r="135" spans="1:6" x14ac:dyDescent="0.35">
      <c r="A135" s="22">
        <v>130</v>
      </c>
      <c r="B135" s="3" t="s">
        <v>91</v>
      </c>
      <c r="C135" s="3"/>
      <c r="D135" s="3"/>
      <c r="E135" s="3"/>
      <c r="F135" s="3"/>
    </row>
    <row r="136" spans="1:6" x14ac:dyDescent="0.35">
      <c r="A136" s="22">
        <v>131</v>
      </c>
      <c r="B136" s="3" t="s">
        <v>91</v>
      </c>
      <c r="C136" s="3"/>
      <c r="D136" s="3"/>
      <c r="E136" s="3"/>
      <c r="F136" s="3"/>
    </row>
    <row r="137" spans="1:6" x14ac:dyDescent="0.35">
      <c r="A137" s="22">
        <v>132</v>
      </c>
      <c r="B137" s="3" t="s">
        <v>91</v>
      </c>
      <c r="C137" s="3"/>
      <c r="D137" s="3"/>
      <c r="E137" s="3"/>
      <c r="F137" s="3"/>
    </row>
    <row r="138" spans="1:6" x14ac:dyDescent="0.35">
      <c r="A138" s="22">
        <v>133</v>
      </c>
      <c r="B138" s="3" t="s">
        <v>91</v>
      </c>
      <c r="C138" s="3"/>
      <c r="D138" s="3"/>
      <c r="E138" s="3"/>
      <c r="F138" s="3"/>
    </row>
    <row r="139" spans="1:6" x14ac:dyDescent="0.35">
      <c r="A139" s="22">
        <v>134</v>
      </c>
      <c r="B139" s="3" t="s">
        <v>91</v>
      </c>
      <c r="C139" s="3"/>
      <c r="D139" s="3"/>
      <c r="E139" s="3"/>
      <c r="F139" s="3"/>
    </row>
    <row r="140" spans="1:6" x14ac:dyDescent="0.35">
      <c r="A140" s="22">
        <v>135</v>
      </c>
      <c r="B140" s="3" t="s">
        <v>91</v>
      </c>
      <c r="C140" s="3"/>
      <c r="D140" s="3"/>
      <c r="E140" s="3"/>
      <c r="F140" s="3"/>
    </row>
    <row r="141" spans="1:6" x14ac:dyDescent="0.35">
      <c r="A141" s="22">
        <v>136</v>
      </c>
      <c r="B141" s="3" t="s">
        <v>91</v>
      </c>
      <c r="C141" s="3"/>
      <c r="D141" s="3"/>
      <c r="E141" s="3"/>
      <c r="F141" s="3"/>
    </row>
    <row r="142" spans="1:6" x14ac:dyDescent="0.35">
      <c r="A142" s="22">
        <v>137</v>
      </c>
      <c r="B142" s="3" t="s">
        <v>91</v>
      </c>
      <c r="C142" s="3"/>
      <c r="D142" s="3"/>
      <c r="E142" s="3"/>
      <c r="F142" s="3"/>
    </row>
    <row r="143" spans="1:6" x14ac:dyDescent="0.35">
      <c r="A143" s="22">
        <v>138</v>
      </c>
      <c r="B143" s="3" t="s">
        <v>91</v>
      </c>
      <c r="C143" s="3"/>
      <c r="D143" s="3"/>
      <c r="E143" s="3"/>
      <c r="F143" s="3"/>
    </row>
    <row r="144" spans="1:6" x14ac:dyDescent="0.35">
      <c r="A144" s="22">
        <v>139</v>
      </c>
      <c r="B144" s="3" t="s">
        <v>91</v>
      </c>
      <c r="C144" s="3"/>
      <c r="D144" s="3"/>
      <c r="E144" s="3"/>
      <c r="F144" s="3"/>
    </row>
    <row r="145" spans="1:6" x14ac:dyDescent="0.35">
      <c r="A145" s="22">
        <v>140</v>
      </c>
      <c r="B145" s="3" t="s">
        <v>91</v>
      </c>
      <c r="C145" s="3"/>
      <c r="D145" s="3"/>
      <c r="E145" s="3"/>
      <c r="F145" s="3"/>
    </row>
    <row r="146" spans="1:6" x14ac:dyDescent="0.35">
      <c r="A146" s="22">
        <v>141</v>
      </c>
      <c r="B146" s="3" t="s">
        <v>91</v>
      </c>
      <c r="C146" s="3"/>
      <c r="D146" s="3"/>
      <c r="E146" s="3"/>
      <c r="F146" s="3"/>
    </row>
    <row r="147" spans="1:6" x14ac:dyDescent="0.35">
      <c r="A147" s="22">
        <v>142</v>
      </c>
      <c r="B147" s="3" t="s">
        <v>91</v>
      </c>
      <c r="C147" s="3"/>
      <c r="D147" s="3"/>
      <c r="E147" s="3"/>
      <c r="F147" s="3"/>
    </row>
    <row r="148" spans="1:6" x14ac:dyDescent="0.35">
      <c r="A148" s="22">
        <v>143</v>
      </c>
      <c r="B148" s="3" t="s">
        <v>91</v>
      </c>
      <c r="C148" s="3"/>
      <c r="D148" s="3"/>
      <c r="E148" s="3"/>
      <c r="F148" s="3"/>
    </row>
    <row r="149" spans="1:6" x14ac:dyDescent="0.35">
      <c r="A149" s="22">
        <v>144</v>
      </c>
      <c r="B149" s="3" t="s">
        <v>91</v>
      </c>
      <c r="C149" s="3"/>
      <c r="D149" s="3"/>
      <c r="E149" s="3"/>
      <c r="F149" s="3"/>
    </row>
    <row r="150" spans="1:6" x14ac:dyDescent="0.35">
      <c r="A150" s="22">
        <v>145</v>
      </c>
      <c r="B150" s="3" t="s">
        <v>91</v>
      </c>
      <c r="C150" s="3"/>
      <c r="D150" s="3"/>
      <c r="E150" s="3"/>
      <c r="F150" s="3"/>
    </row>
    <row r="151" spans="1:6" x14ac:dyDescent="0.35">
      <c r="A151" s="22">
        <v>146</v>
      </c>
      <c r="B151" s="3" t="s">
        <v>91</v>
      </c>
      <c r="C151" s="3"/>
      <c r="D151" s="3"/>
      <c r="E151" s="3"/>
      <c r="F151" s="3"/>
    </row>
    <row r="152" spans="1:6" x14ac:dyDescent="0.35">
      <c r="A152" s="22">
        <v>147</v>
      </c>
      <c r="B152" s="3" t="s">
        <v>91</v>
      </c>
      <c r="C152" s="3"/>
      <c r="D152" s="3"/>
      <c r="E152" s="3"/>
      <c r="F152" s="3"/>
    </row>
    <row r="153" spans="1:6" x14ac:dyDescent="0.35">
      <c r="A153" s="22">
        <v>148</v>
      </c>
      <c r="B153" s="3" t="s">
        <v>91</v>
      </c>
      <c r="C153" s="3"/>
      <c r="D153" s="3"/>
      <c r="E153" s="3"/>
      <c r="F153" s="3"/>
    </row>
    <row r="154" spans="1:6" x14ac:dyDescent="0.35">
      <c r="A154" s="22">
        <v>149</v>
      </c>
      <c r="B154" s="3" t="s">
        <v>91</v>
      </c>
      <c r="C154" s="3"/>
      <c r="D154" s="3"/>
      <c r="E154" s="3"/>
      <c r="F154" s="3"/>
    </row>
    <row r="155" spans="1:6" x14ac:dyDescent="0.35">
      <c r="A155" s="22">
        <v>150</v>
      </c>
      <c r="B155" s="3" t="s">
        <v>91</v>
      </c>
      <c r="C155" s="3"/>
      <c r="D155" s="3"/>
      <c r="E155" s="3"/>
      <c r="F155" s="3"/>
    </row>
    <row r="156" spans="1:6" x14ac:dyDescent="0.35">
      <c r="A156" s="22">
        <v>151</v>
      </c>
      <c r="B156" s="3" t="s">
        <v>91</v>
      </c>
      <c r="C156" s="3"/>
      <c r="D156" s="3"/>
      <c r="E156" s="3"/>
      <c r="F156" s="3"/>
    </row>
    <row r="157" spans="1:6" x14ac:dyDescent="0.35">
      <c r="A157" s="22">
        <v>152</v>
      </c>
      <c r="B157" s="3" t="s">
        <v>91</v>
      </c>
      <c r="C157" s="3"/>
      <c r="D157" s="3"/>
      <c r="E157" s="3"/>
      <c r="F157" s="3"/>
    </row>
    <row r="158" spans="1:6" x14ac:dyDescent="0.35">
      <c r="A158" s="22">
        <v>153</v>
      </c>
      <c r="B158" s="3" t="s">
        <v>91</v>
      </c>
      <c r="C158" s="3"/>
      <c r="D158" s="3"/>
      <c r="E158" s="3"/>
      <c r="F158" s="3"/>
    </row>
    <row r="159" spans="1:6" x14ac:dyDescent="0.35">
      <c r="A159" s="22">
        <v>154</v>
      </c>
      <c r="B159" s="3" t="s">
        <v>91</v>
      </c>
      <c r="C159" s="3"/>
      <c r="D159" s="3"/>
      <c r="E159" s="3"/>
      <c r="F159" s="3"/>
    </row>
    <row r="160" spans="1:6" x14ac:dyDescent="0.35">
      <c r="A160" s="22">
        <v>155</v>
      </c>
      <c r="B160" s="3" t="s">
        <v>91</v>
      </c>
      <c r="C160" s="3"/>
      <c r="D160" s="3"/>
      <c r="E160" s="3"/>
      <c r="F160" s="3"/>
    </row>
    <row r="161" spans="1:6" x14ac:dyDescent="0.35">
      <c r="A161" s="22">
        <v>156</v>
      </c>
      <c r="B161" s="3" t="s">
        <v>91</v>
      </c>
      <c r="C161" s="3"/>
      <c r="D161" s="3"/>
      <c r="E161" s="3"/>
      <c r="F161" s="3"/>
    </row>
    <row r="162" spans="1:6" x14ac:dyDescent="0.35">
      <c r="A162" s="22">
        <v>157</v>
      </c>
      <c r="B162" s="3" t="s">
        <v>91</v>
      </c>
      <c r="C162" s="3"/>
      <c r="D162" s="3"/>
      <c r="E162" s="3"/>
      <c r="F162" s="3"/>
    </row>
    <row r="163" spans="1:6" x14ac:dyDescent="0.35">
      <c r="A163" s="22">
        <v>158</v>
      </c>
      <c r="B163" s="3" t="s">
        <v>91</v>
      </c>
      <c r="C163" s="3"/>
      <c r="D163" s="3"/>
      <c r="E163" s="3"/>
      <c r="F163" s="3"/>
    </row>
    <row r="164" spans="1:6" x14ac:dyDescent="0.35">
      <c r="A164" s="22">
        <v>159</v>
      </c>
      <c r="B164" s="3" t="s">
        <v>91</v>
      </c>
      <c r="C164" s="3"/>
      <c r="D164" s="3"/>
      <c r="E164" s="3"/>
      <c r="F164" s="3"/>
    </row>
    <row r="165" spans="1:6" x14ac:dyDescent="0.35">
      <c r="A165" s="22">
        <v>160</v>
      </c>
      <c r="B165" s="3" t="s">
        <v>91</v>
      </c>
      <c r="C165" s="3"/>
      <c r="D165" s="3"/>
      <c r="E165" s="3"/>
      <c r="F165" s="3"/>
    </row>
    <row r="166" spans="1:6" x14ac:dyDescent="0.35">
      <c r="A166" s="22">
        <v>161</v>
      </c>
      <c r="B166" s="3" t="s">
        <v>91</v>
      </c>
      <c r="C166" s="3"/>
      <c r="D166" s="3"/>
      <c r="E166" s="3"/>
      <c r="F166" s="3"/>
    </row>
    <row r="167" spans="1:6" x14ac:dyDescent="0.35">
      <c r="A167" s="22">
        <v>162</v>
      </c>
      <c r="B167" s="3" t="s">
        <v>91</v>
      </c>
      <c r="C167" s="3"/>
      <c r="D167" s="3"/>
      <c r="E167" s="3"/>
      <c r="F167" s="3"/>
    </row>
    <row r="168" spans="1:6" x14ac:dyDescent="0.35">
      <c r="A168" s="22">
        <v>163</v>
      </c>
      <c r="B168" s="3" t="s">
        <v>91</v>
      </c>
      <c r="C168" s="3"/>
      <c r="D168" s="3"/>
      <c r="E168" s="3"/>
      <c r="F168" s="3"/>
    </row>
    <row r="169" spans="1:6" x14ac:dyDescent="0.35">
      <c r="A169" s="22">
        <v>164</v>
      </c>
      <c r="B169" s="3" t="s">
        <v>91</v>
      </c>
      <c r="C169" s="3"/>
      <c r="D169" s="3"/>
      <c r="E169" s="3"/>
      <c r="F169" s="3"/>
    </row>
    <row r="170" spans="1:6" x14ac:dyDescent="0.35">
      <c r="A170" s="22">
        <v>165</v>
      </c>
      <c r="B170" s="3" t="s">
        <v>91</v>
      </c>
      <c r="C170" s="3"/>
      <c r="D170" s="3"/>
      <c r="E170" s="3"/>
      <c r="F170" s="3"/>
    </row>
    <row r="171" spans="1:6" x14ac:dyDescent="0.35">
      <c r="A171" s="22">
        <v>166</v>
      </c>
      <c r="B171" s="3" t="s">
        <v>91</v>
      </c>
      <c r="C171" s="3"/>
      <c r="D171" s="3"/>
      <c r="E171" s="3"/>
      <c r="F171" s="3"/>
    </row>
    <row r="172" spans="1:6" x14ac:dyDescent="0.35">
      <c r="A172" s="22">
        <v>167</v>
      </c>
      <c r="B172" s="3" t="s">
        <v>91</v>
      </c>
      <c r="C172" s="3"/>
      <c r="D172" s="3"/>
      <c r="E172" s="3"/>
      <c r="F172" s="3"/>
    </row>
    <row r="173" spans="1:6" x14ac:dyDescent="0.35">
      <c r="A173" s="22">
        <v>168</v>
      </c>
      <c r="B173" s="3" t="s">
        <v>91</v>
      </c>
      <c r="C173" s="3"/>
      <c r="D173" s="3"/>
      <c r="E173" s="3"/>
      <c r="F173" s="3"/>
    </row>
    <row r="174" spans="1:6" x14ac:dyDescent="0.35">
      <c r="A174" s="22">
        <v>169</v>
      </c>
      <c r="B174" s="3" t="s">
        <v>91</v>
      </c>
      <c r="C174" s="3"/>
      <c r="D174" s="3"/>
      <c r="E174" s="3"/>
      <c r="F174" s="3"/>
    </row>
    <row r="175" spans="1:6" x14ac:dyDescent="0.35">
      <c r="A175" s="22">
        <v>170</v>
      </c>
      <c r="B175" s="3" t="s">
        <v>91</v>
      </c>
      <c r="C175" s="3"/>
      <c r="D175" s="3"/>
      <c r="E175" s="3"/>
      <c r="F175" s="3"/>
    </row>
    <row r="176" spans="1:6" x14ac:dyDescent="0.35">
      <c r="A176" s="22">
        <v>171</v>
      </c>
      <c r="B176" s="3" t="s">
        <v>91</v>
      </c>
      <c r="C176" s="3"/>
      <c r="D176" s="3"/>
      <c r="E176" s="3"/>
      <c r="F176" s="3"/>
    </row>
    <row r="177" spans="1:6" x14ac:dyDescent="0.35">
      <c r="A177" s="22">
        <v>172</v>
      </c>
      <c r="B177" s="3" t="s">
        <v>91</v>
      </c>
      <c r="C177" s="3"/>
      <c r="D177" s="3"/>
      <c r="E177" s="3"/>
      <c r="F177" s="3"/>
    </row>
    <row r="178" spans="1:6" x14ac:dyDescent="0.35">
      <c r="A178" s="22">
        <v>173</v>
      </c>
      <c r="B178" s="3" t="s">
        <v>91</v>
      </c>
      <c r="C178" s="3"/>
      <c r="D178" s="3"/>
      <c r="E178" s="3"/>
      <c r="F178" s="3"/>
    </row>
    <row r="179" spans="1:6" x14ac:dyDescent="0.35">
      <c r="A179" s="22">
        <v>174</v>
      </c>
      <c r="B179" s="3" t="s">
        <v>91</v>
      </c>
      <c r="C179" s="3"/>
      <c r="D179" s="3"/>
      <c r="E179" s="3"/>
      <c r="F179" s="3"/>
    </row>
    <row r="180" spans="1:6" x14ac:dyDescent="0.35">
      <c r="A180" s="22">
        <v>175</v>
      </c>
      <c r="B180" s="3" t="s">
        <v>91</v>
      </c>
      <c r="C180" s="3"/>
      <c r="D180" s="3"/>
      <c r="E180" s="3"/>
      <c r="F180" s="3"/>
    </row>
    <row r="181" spans="1:6" x14ac:dyDescent="0.35">
      <c r="A181" s="22">
        <v>176</v>
      </c>
      <c r="B181" s="3" t="s">
        <v>91</v>
      </c>
      <c r="C181" s="3"/>
      <c r="D181" s="3"/>
      <c r="E181" s="3"/>
      <c r="F181" s="3"/>
    </row>
    <row r="182" spans="1:6" x14ac:dyDescent="0.35">
      <c r="A182" s="22">
        <v>177</v>
      </c>
      <c r="B182" s="3" t="s">
        <v>91</v>
      </c>
      <c r="C182" s="3"/>
      <c r="D182" s="3"/>
      <c r="E182" s="3"/>
      <c r="F182" s="3"/>
    </row>
    <row r="183" spans="1:6" x14ac:dyDescent="0.35">
      <c r="A183" s="22">
        <v>178</v>
      </c>
      <c r="B183" s="3" t="s">
        <v>91</v>
      </c>
      <c r="C183" s="3"/>
      <c r="D183" s="3"/>
      <c r="E183" s="3"/>
      <c r="F183" s="3"/>
    </row>
    <row r="184" spans="1:6" x14ac:dyDescent="0.35">
      <c r="A184" s="22">
        <v>179</v>
      </c>
      <c r="B184" s="3" t="s">
        <v>91</v>
      </c>
      <c r="C184" s="3"/>
      <c r="D184" s="3"/>
      <c r="E184" s="3"/>
      <c r="F184" s="3"/>
    </row>
    <row r="185" spans="1:6" x14ac:dyDescent="0.35">
      <c r="A185" s="22">
        <v>180</v>
      </c>
      <c r="B185" s="3" t="s">
        <v>91</v>
      </c>
      <c r="C185" s="3"/>
      <c r="D185" s="3"/>
      <c r="E185" s="3"/>
      <c r="F185" s="3"/>
    </row>
    <row r="186" spans="1:6" x14ac:dyDescent="0.35">
      <c r="A186" s="22">
        <v>181</v>
      </c>
      <c r="B186" s="3" t="s">
        <v>91</v>
      </c>
      <c r="C186" s="3"/>
      <c r="D186" s="3"/>
      <c r="E186" s="3"/>
      <c r="F186" s="3"/>
    </row>
    <row r="187" spans="1:6" x14ac:dyDescent="0.35">
      <c r="A187" s="22">
        <v>182</v>
      </c>
      <c r="B187" s="3" t="s">
        <v>91</v>
      </c>
      <c r="C187" s="3"/>
      <c r="D187" s="3"/>
      <c r="E187" s="3"/>
      <c r="F187" s="3"/>
    </row>
    <row r="188" spans="1:6" x14ac:dyDescent="0.35">
      <c r="A188" s="22">
        <v>183</v>
      </c>
      <c r="B188" s="3" t="s">
        <v>91</v>
      </c>
      <c r="C188" s="3"/>
      <c r="D188" s="3"/>
      <c r="E188" s="3"/>
      <c r="F188" s="3"/>
    </row>
    <row r="189" spans="1:6" x14ac:dyDescent="0.35">
      <c r="A189" s="22">
        <v>184</v>
      </c>
      <c r="B189" s="3" t="s">
        <v>91</v>
      </c>
      <c r="C189" s="3"/>
      <c r="D189" s="3"/>
      <c r="E189" s="3"/>
      <c r="F189" s="3"/>
    </row>
    <row r="190" spans="1:6" x14ac:dyDescent="0.35">
      <c r="A190" s="22">
        <v>185</v>
      </c>
      <c r="B190" s="3" t="s">
        <v>91</v>
      </c>
      <c r="C190" s="3"/>
      <c r="D190" s="3"/>
      <c r="E190" s="3"/>
      <c r="F190" s="3"/>
    </row>
    <row r="191" spans="1:6" x14ac:dyDescent="0.35">
      <c r="A191" s="22">
        <v>186</v>
      </c>
      <c r="B191" s="3" t="s">
        <v>91</v>
      </c>
      <c r="C191" s="3"/>
      <c r="D191" s="3"/>
      <c r="E191" s="3"/>
      <c r="F191" s="3"/>
    </row>
    <row r="192" spans="1:6" x14ac:dyDescent="0.35">
      <c r="A192" s="22">
        <v>187</v>
      </c>
      <c r="B192" s="3" t="s">
        <v>91</v>
      </c>
      <c r="C192" s="3"/>
      <c r="D192" s="3"/>
      <c r="E192" s="3"/>
      <c r="F192" s="3"/>
    </row>
    <row r="193" spans="1:6" x14ac:dyDescent="0.35">
      <c r="A193" s="22">
        <v>188</v>
      </c>
      <c r="B193" s="3" t="s">
        <v>91</v>
      </c>
      <c r="C193" s="3"/>
      <c r="D193" s="3"/>
      <c r="E193" s="3"/>
      <c r="F193" s="3"/>
    </row>
    <row r="194" spans="1:6" x14ac:dyDescent="0.35">
      <c r="A194" s="22">
        <v>189</v>
      </c>
      <c r="B194" s="3" t="s">
        <v>91</v>
      </c>
      <c r="C194" s="3"/>
      <c r="D194" s="3"/>
      <c r="E194" s="3"/>
      <c r="F194" s="3"/>
    </row>
    <row r="195" spans="1:6" x14ac:dyDescent="0.35">
      <c r="A195" s="22">
        <v>190</v>
      </c>
      <c r="B195" s="3" t="s">
        <v>91</v>
      </c>
      <c r="C195" s="3"/>
      <c r="D195" s="3"/>
      <c r="E195" s="3"/>
      <c r="F195" s="3"/>
    </row>
    <row r="196" spans="1:6" x14ac:dyDescent="0.35">
      <c r="A196" s="22">
        <v>191</v>
      </c>
      <c r="B196" s="3" t="s">
        <v>91</v>
      </c>
      <c r="C196" s="3"/>
      <c r="D196" s="3"/>
      <c r="E196" s="3"/>
      <c r="F196" s="3"/>
    </row>
    <row r="197" spans="1:6" x14ac:dyDescent="0.35">
      <c r="A197" s="22">
        <v>192</v>
      </c>
      <c r="B197" s="3" t="s">
        <v>91</v>
      </c>
      <c r="C197" s="3"/>
      <c r="D197" s="3"/>
      <c r="E197" s="3"/>
      <c r="F197" s="3"/>
    </row>
    <row r="198" spans="1:6" x14ac:dyDescent="0.35">
      <c r="A198" s="22">
        <v>193</v>
      </c>
      <c r="B198" s="3" t="s">
        <v>91</v>
      </c>
      <c r="C198" s="3"/>
      <c r="D198" s="3"/>
      <c r="E198" s="3"/>
      <c r="F198" s="3"/>
    </row>
    <row r="199" spans="1:6" x14ac:dyDescent="0.35">
      <c r="A199" s="22">
        <v>194</v>
      </c>
      <c r="B199" s="3" t="s">
        <v>91</v>
      </c>
      <c r="C199" s="3"/>
      <c r="D199" s="3"/>
      <c r="E199" s="3"/>
      <c r="F199" s="3"/>
    </row>
    <row r="200" spans="1:6" x14ac:dyDescent="0.35">
      <c r="A200" s="22">
        <v>195</v>
      </c>
      <c r="B200" s="3" t="s">
        <v>91</v>
      </c>
      <c r="C200" s="3"/>
      <c r="D200" s="3"/>
      <c r="E200" s="3"/>
      <c r="F200" s="3"/>
    </row>
    <row r="201" spans="1:6" x14ac:dyDescent="0.35">
      <c r="A201" s="22">
        <v>196</v>
      </c>
      <c r="B201" s="3" t="s">
        <v>91</v>
      </c>
      <c r="C201" s="3"/>
      <c r="D201" s="3"/>
      <c r="E201" s="3"/>
      <c r="F201" s="3"/>
    </row>
    <row r="202" spans="1:6" x14ac:dyDescent="0.35">
      <c r="A202" s="22">
        <v>197</v>
      </c>
      <c r="B202" s="3" t="s">
        <v>91</v>
      </c>
      <c r="C202" s="3"/>
      <c r="D202" s="3"/>
      <c r="E202" s="3"/>
      <c r="F202" s="3"/>
    </row>
    <row r="203" spans="1:6" x14ac:dyDescent="0.35">
      <c r="A203" s="22">
        <v>198</v>
      </c>
      <c r="B203" s="3" t="s">
        <v>91</v>
      </c>
      <c r="C203" s="3"/>
      <c r="D203" s="3"/>
      <c r="E203" s="3"/>
      <c r="F203" s="3"/>
    </row>
    <row r="204" spans="1:6" x14ac:dyDescent="0.35">
      <c r="A204" s="22">
        <v>199</v>
      </c>
      <c r="B204" s="3" t="s">
        <v>91</v>
      </c>
      <c r="C204" s="3"/>
      <c r="D204" s="3"/>
      <c r="E204" s="3"/>
      <c r="F204" s="3"/>
    </row>
    <row r="205" spans="1:6" x14ac:dyDescent="0.35">
      <c r="A205" s="22">
        <v>200</v>
      </c>
      <c r="B205" s="3" t="s">
        <v>91</v>
      </c>
      <c r="C205" s="3"/>
      <c r="D205" s="3"/>
      <c r="E205" s="3"/>
      <c r="F205" s="3"/>
    </row>
  </sheetData>
  <sheetProtection sheet="1" objects="1" scenarios="1"/>
  <protectedRanges>
    <protectedRange sqref="B6:F205" name="Feed library"/>
  </protectedRanges>
  <pageMargins left="0.7" right="0.7" top="0.75" bottom="0.75" header="0.3" footer="0.3"/>
  <pageSetup orientation="portrait" horizontalDpi="1200" verticalDpi="1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2:I16"/>
  <sheetViews>
    <sheetView workbookViewId="0">
      <selection activeCell="I19" sqref="I19"/>
    </sheetView>
  </sheetViews>
  <sheetFormatPr defaultRowHeight="14.5" x14ac:dyDescent="0.35"/>
  <cols>
    <col min="3" max="3" width="11.54296875" bestFit="1" customWidth="1"/>
  </cols>
  <sheetData>
    <row r="2" spans="3:9" x14ac:dyDescent="0.35">
      <c r="D2">
        <v>1000</v>
      </c>
      <c r="E2">
        <v>1200</v>
      </c>
      <c r="F2">
        <v>1400</v>
      </c>
    </row>
    <row r="3" spans="3:9" x14ac:dyDescent="0.35">
      <c r="D3">
        <v>1.8</v>
      </c>
      <c r="E3">
        <v>1.8</v>
      </c>
      <c r="F3">
        <v>1.8</v>
      </c>
    </row>
    <row r="4" spans="3:9" x14ac:dyDescent="0.35">
      <c r="C4" t="s">
        <v>4</v>
      </c>
      <c r="D4">
        <f>D3*D2/100</f>
        <v>18</v>
      </c>
      <c r="E4">
        <f t="shared" ref="E4:F4" si="0">E3*E2/100</f>
        <v>21.6</v>
      </c>
      <c r="F4">
        <f t="shared" si="0"/>
        <v>25.2</v>
      </c>
    </row>
    <row r="5" spans="3:9" x14ac:dyDescent="0.35">
      <c r="C5" t="s">
        <v>0</v>
      </c>
      <c r="D5">
        <v>7.0000000000000007E-2</v>
      </c>
      <c r="E5">
        <v>7.0000000000000007E-2</v>
      </c>
      <c r="F5">
        <v>7.0000000000000007E-2</v>
      </c>
    </row>
    <row r="6" spans="3:9" x14ac:dyDescent="0.35">
      <c r="C6" t="s">
        <v>1</v>
      </c>
      <c r="D6">
        <v>0.52</v>
      </c>
      <c r="E6">
        <v>0.52</v>
      </c>
      <c r="F6">
        <v>0.52</v>
      </c>
    </row>
    <row r="7" spans="3:9" x14ac:dyDescent="0.35">
      <c r="C7" t="s">
        <v>2</v>
      </c>
      <c r="D7">
        <f>D4*D5</f>
        <v>1.2600000000000002</v>
      </c>
      <c r="E7">
        <f t="shared" ref="E7:F7" si="1">E4*E5</f>
        <v>1.5120000000000002</v>
      </c>
      <c r="F7">
        <f t="shared" si="1"/>
        <v>1.764</v>
      </c>
    </row>
    <row r="8" spans="3:9" x14ac:dyDescent="0.35">
      <c r="C8" t="s">
        <v>3</v>
      </c>
      <c r="D8">
        <f>D4*D6</f>
        <v>9.36</v>
      </c>
      <c r="E8">
        <f t="shared" ref="E8:F8" si="2">E4*E6</f>
        <v>11.232000000000001</v>
      </c>
      <c r="F8">
        <f t="shared" si="2"/>
        <v>13.103999999999999</v>
      </c>
    </row>
    <row r="9" spans="3:9" x14ac:dyDescent="0.35">
      <c r="H9" t="s">
        <v>12</v>
      </c>
      <c r="I9" t="s">
        <v>11</v>
      </c>
    </row>
    <row r="10" spans="3:9" x14ac:dyDescent="0.35">
      <c r="H10">
        <v>0.45</v>
      </c>
      <c r="I10">
        <v>2.41</v>
      </c>
    </row>
    <row r="11" spans="3:9" x14ac:dyDescent="0.35">
      <c r="F11" t="s">
        <v>0</v>
      </c>
      <c r="G11" t="s">
        <v>1</v>
      </c>
      <c r="H11" t="s">
        <v>5</v>
      </c>
      <c r="I11" t="s">
        <v>6</v>
      </c>
    </row>
    <row r="12" spans="3:9" x14ac:dyDescent="0.35">
      <c r="D12" s="1">
        <v>2.1180555555555558</v>
      </c>
      <c r="E12">
        <v>3</v>
      </c>
      <c r="F12">
        <v>17.5</v>
      </c>
      <c r="G12">
        <v>78.5</v>
      </c>
      <c r="H12">
        <f>E12*F12/100</f>
        <v>0.52500000000000002</v>
      </c>
      <c r="I12">
        <f>E12*G12/100</f>
        <v>2.355</v>
      </c>
    </row>
    <row r="13" spans="3:9" x14ac:dyDescent="0.35">
      <c r="D13" t="s">
        <v>7</v>
      </c>
      <c r="E13">
        <v>3</v>
      </c>
      <c r="F13">
        <v>29</v>
      </c>
      <c r="G13">
        <v>98</v>
      </c>
      <c r="H13">
        <f t="shared" ref="H13:H16" si="3">E13*F13/100</f>
        <v>0.87</v>
      </c>
      <c r="I13">
        <f t="shared" ref="I13:I16" si="4">E13*G13/100</f>
        <v>2.94</v>
      </c>
    </row>
    <row r="14" spans="3:9" x14ac:dyDescent="0.35">
      <c r="D14" t="s">
        <v>8</v>
      </c>
      <c r="E14">
        <v>4</v>
      </c>
      <c r="F14">
        <v>10.9</v>
      </c>
      <c r="G14">
        <v>67</v>
      </c>
      <c r="H14">
        <f t="shared" si="3"/>
        <v>0.436</v>
      </c>
      <c r="I14">
        <f t="shared" si="4"/>
        <v>2.68</v>
      </c>
    </row>
    <row r="15" spans="3:9" x14ac:dyDescent="0.35">
      <c r="D15" t="s">
        <v>9</v>
      </c>
      <c r="E15">
        <v>4</v>
      </c>
      <c r="F15">
        <v>12.5</v>
      </c>
      <c r="G15">
        <v>70</v>
      </c>
      <c r="H15">
        <f t="shared" si="3"/>
        <v>0.5</v>
      </c>
      <c r="I15">
        <f t="shared" si="4"/>
        <v>2.8</v>
      </c>
    </row>
    <row r="16" spans="3:9" x14ac:dyDescent="0.35">
      <c r="D16" t="s">
        <v>10</v>
      </c>
      <c r="E16">
        <v>3</v>
      </c>
      <c r="F16">
        <v>21.9</v>
      </c>
      <c r="G16">
        <v>73</v>
      </c>
      <c r="H16">
        <f t="shared" si="3"/>
        <v>0.65699999999999992</v>
      </c>
      <c r="I16">
        <f t="shared" si="4"/>
        <v>2.19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Y85"/>
  <sheetViews>
    <sheetView topLeftCell="H1" workbookViewId="0">
      <selection activeCell="K20" sqref="K20"/>
    </sheetView>
  </sheetViews>
  <sheetFormatPr defaultRowHeight="14.5" x14ac:dyDescent="0.35"/>
  <cols>
    <col min="1" max="1" width="14.453125" bestFit="1" customWidth="1"/>
    <col min="2" max="2" width="10.1796875" customWidth="1"/>
  </cols>
  <sheetData>
    <row r="1" spans="1:51" ht="72.5" x14ac:dyDescent="0.35">
      <c r="A1" t="s">
        <v>41</v>
      </c>
      <c r="B1" s="9" t="s">
        <v>42</v>
      </c>
      <c r="C1" s="9" t="s">
        <v>43</v>
      </c>
      <c r="D1" s="9" t="s">
        <v>44</v>
      </c>
      <c r="E1" s="9" t="s">
        <v>45</v>
      </c>
      <c r="K1" t="s">
        <v>41</v>
      </c>
      <c r="L1" s="9" t="s">
        <v>42</v>
      </c>
      <c r="M1" s="9" t="s">
        <v>50</v>
      </c>
      <c r="N1" s="9" t="s">
        <v>44</v>
      </c>
      <c r="O1" s="9" t="s">
        <v>45</v>
      </c>
      <c r="Q1" t="s">
        <v>41</v>
      </c>
      <c r="R1" s="9" t="s">
        <v>42</v>
      </c>
      <c r="S1" s="9" t="s">
        <v>50</v>
      </c>
      <c r="T1" s="9" t="s">
        <v>44</v>
      </c>
      <c r="U1" s="9" t="s">
        <v>45</v>
      </c>
      <c r="W1" t="s">
        <v>41</v>
      </c>
      <c r="X1" s="9" t="s">
        <v>42</v>
      </c>
      <c r="Y1" s="9" t="s">
        <v>50</v>
      </c>
      <c r="Z1" s="9" t="s">
        <v>44</v>
      </c>
      <c r="AA1" s="9" t="s">
        <v>45</v>
      </c>
      <c r="AC1" t="s">
        <v>41</v>
      </c>
      <c r="AD1" s="9" t="s">
        <v>42</v>
      </c>
      <c r="AE1" s="9" t="s">
        <v>50</v>
      </c>
      <c r="AF1" s="9" t="s">
        <v>44</v>
      </c>
      <c r="AG1" s="9" t="s">
        <v>45</v>
      </c>
      <c r="AI1" t="s">
        <v>41</v>
      </c>
      <c r="AJ1" s="9" t="s">
        <v>42</v>
      </c>
      <c r="AK1" s="9" t="s">
        <v>50</v>
      </c>
      <c r="AL1" s="9" t="s">
        <v>44</v>
      </c>
      <c r="AM1" s="9" t="s">
        <v>45</v>
      </c>
      <c r="AN1" s="9"/>
      <c r="AO1" t="s">
        <v>41</v>
      </c>
      <c r="AP1" s="9" t="s">
        <v>42</v>
      </c>
      <c r="AQ1" s="9" t="s">
        <v>50</v>
      </c>
      <c r="AR1" s="9" t="s">
        <v>44</v>
      </c>
      <c r="AS1" s="9" t="s">
        <v>45</v>
      </c>
      <c r="AU1" t="s">
        <v>41</v>
      </c>
      <c r="AV1" s="9" t="s">
        <v>42</v>
      </c>
      <c r="AW1" s="9" t="s">
        <v>43</v>
      </c>
      <c r="AX1" s="9" t="s">
        <v>44</v>
      </c>
      <c r="AY1" s="9" t="s">
        <v>45</v>
      </c>
    </row>
    <row r="2" spans="1:51" x14ac:dyDescent="0.35">
      <c r="A2" s="8">
        <v>1000</v>
      </c>
      <c r="B2">
        <v>10</v>
      </c>
      <c r="C2">
        <v>1</v>
      </c>
      <c r="D2">
        <v>12.05</v>
      </c>
      <c r="E2">
        <v>1.88</v>
      </c>
      <c r="K2" s="8">
        <v>1000</v>
      </c>
      <c r="L2">
        <v>10</v>
      </c>
      <c r="M2">
        <v>0</v>
      </c>
      <c r="N2">
        <v>9.4700000000000006</v>
      </c>
      <c r="O2">
        <v>1.26</v>
      </c>
      <c r="Q2">
        <v>1100</v>
      </c>
      <c r="R2">
        <v>10</v>
      </c>
      <c r="S2">
        <v>0</v>
      </c>
      <c r="T2">
        <v>10.17</v>
      </c>
      <c r="U2">
        <v>1.355</v>
      </c>
      <c r="W2" s="8">
        <v>1200</v>
      </c>
      <c r="X2">
        <v>10</v>
      </c>
      <c r="Y2">
        <v>0</v>
      </c>
      <c r="Z2">
        <v>10.87</v>
      </c>
      <c r="AA2">
        <v>1.45</v>
      </c>
      <c r="AC2" s="8">
        <v>1300</v>
      </c>
      <c r="AD2">
        <v>10</v>
      </c>
      <c r="AE2">
        <v>0</v>
      </c>
      <c r="AF2" s="11">
        <v>11.555</v>
      </c>
      <c r="AG2" s="11">
        <v>1.54</v>
      </c>
      <c r="AI2" s="8">
        <v>1400</v>
      </c>
      <c r="AJ2">
        <v>10</v>
      </c>
      <c r="AK2">
        <v>0</v>
      </c>
      <c r="AL2">
        <v>12.24</v>
      </c>
      <c r="AM2">
        <v>1.63</v>
      </c>
      <c r="AN2" s="9"/>
      <c r="AO2">
        <v>1500</v>
      </c>
      <c r="AP2">
        <v>10</v>
      </c>
      <c r="AQ2">
        <v>0</v>
      </c>
      <c r="AR2">
        <v>12.914999999999999</v>
      </c>
      <c r="AS2">
        <v>1.7250000000000001</v>
      </c>
      <c r="AU2" s="8">
        <v>1600</v>
      </c>
      <c r="AV2">
        <v>10</v>
      </c>
      <c r="AW2">
        <v>0</v>
      </c>
      <c r="AX2">
        <v>13.59</v>
      </c>
      <c r="AY2">
        <v>1.82</v>
      </c>
    </row>
    <row r="3" spans="1:51" x14ac:dyDescent="0.35">
      <c r="A3" s="8">
        <v>1000</v>
      </c>
      <c r="B3">
        <v>10</v>
      </c>
      <c r="C3">
        <v>2</v>
      </c>
      <c r="D3">
        <v>12.51</v>
      </c>
      <c r="E3">
        <v>2.0099999999999998</v>
      </c>
      <c r="K3" s="8">
        <v>1000</v>
      </c>
      <c r="L3">
        <v>10</v>
      </c>
      <c r="M3">
        <v>1</v>
      </c>
      <c r="N3">
        <v>12.05</v>
      </c>
      <c r="O3">
        <v>1.88</v>
      </c>
      <c r="Q3">
        <v>1100</v>
      </c>
      <c r="R3">
        <v>10</v>
      </c>
      <c r="S3">
        <v>1</v>
      </c>
      <c r="T3">
        <v>12.77</v>
      </c>
      <c r="U3">
        <v>1.97</v>
      </c>
      <c r="W3" s="8">
        <v>1200</v>
      </c>
      <c r="X3">
        <v>10</v>
      </c>
      <c r="Y3">
        <v>1</v>
      </c>
      <c r="Z3">
        <v>13.49</v>
      </c>
      <c r="AA3">
        <v>2.06</v>
      </c>
      <c r="AC3" s="8">
        <v>1300</v>
      </c>
      <c r="AD3">
        <v>10</v>
      </c>
      <c r="AE3">
        <v>1</v>
      </c>
      <c r="AF3" s="11">
        <v>14.185</v>
      </c>
      <c r="AG3" s="11">
        <v>2.145</v>
      </c>
      <c r="AI3" s="8">
        <v>1400</v>
      </c>
      <c r="AJ3">
        <v>10</v>
      </c>
      <c r="AK3">
        <v>1</v>
      </c>
      <c r="AL3">
        <v>14.88</v>
      </c>
      <c r="AM3">
        <v>2.23</v>
      </c>
      <c r="AO3">
        <v>1500</v>
      </c>
      <c r="AP3">
        <v>10</v>
      </c>
      <c r="AQ3">
        <v>1</v>
      </c>
      <c r="AR3">
        <v>15.559999999999999</v>
      </c>
      <c r="AS3">
        <v>2.31</v>
      </c>
      <c r="AU3" s="8">
        <v>1600</v>
      </c>
      <c r="AV3">
        <v>10</v>
      </c>
      <c r="AW3">
        <v>1</v>
      </c>
      <c r="AX3">
        <v>16.239999999999998</v>
      </c>
      <c r="AY3">
        <v>2.39</v>
      </c>
    </row>
    <row r="4" spans="1:51" x14ac:dyDescent="0.35">
      <c r="A4" s="8">
        <v>1000</v>
      </c>
      <c r="B4">
        <v>10</v>
      </c>
      <c r="C4">
        <v>3</v>
      </c>
      <c r="D4">
        <v>12.49</v>
      </c>
      <c r="E4">
        <v>1.93</v>
      </c>
      <c r="K4" s="8">
        <v>1000</v>
      </c>
      <c r="L4">
        <v>10</v>
      </c>
      <c r="M4">
        <v>2</v>
      </c>
      <c r="N4">
        <v>12.51</v>
      </c>
      <c r="O4">
        <v>2.0099999999999998</v>
      </c>
      <c r="Q4">
        <v>1100</v>
      </c>
      <c r="R4">
        <v>10</v>
      </c>
      <c r="S4">
        <v>2</v>
      </c>
      <c r="T4">
        <v>13.225</v>
      </c>
      <c r="U4">
        <v>2.0999999999999996</v>
      </c>
      <c r="W4" s="8">
        <v>1200</v>
      </c>
      <c r="X4">
        <v>10</v>
      </c>
      <c r="Y4">
        <v>2</v>
      </c>
      <c r="Z4">
        <v>13.94</v>
      </c>
      <c r="AA4">
        <v>2.19</v>
      </c>
      <c r="AC4" s="8">
        <v>1300</v>
      </c>
      <c r="AD4">
        <v>10</v>
      </c>
      <c r="AE4">
        <v>2</v>
      </c>
      <c r="AF4" s="11">
        <v>14.629999999999999</v>
      </c>
      <c r="AG4" s="11">
        <v>2.2749999999999999</v>
      </c>
      <c r="AI4" s="8">
        <v>1400</v>
      </c>
      <c r="AJ4">
        <v>10</v>
      </c>
      <c r="AK4">
        <v>2</v>
      </c>
      <c r="AL4">
        <v>15.32</v>
      </c>
      <c r="AM4">
        <v>2.36</v>
      </c>
      <c r="AO4">
        <v>1500</v>
      </c>
      <c r="AP4">
        <v>10</v>
      </c>
      <c r="AQ4">
        <v>2</v>
      </c>
      <c r="AR4">
        <v>15.995000000000001</v>
      </c>
      <c r="AS4">
        <v>2.44</v>
      </c>
      <c r="AU4" s="8">
        <v>1600</v>
      </c>
      <c r="AV4">
        <v>10</v>
      </c>
      <c r="AW4">
        <v>2</v>
      </c>
      <c r="AX4">
        <v>16.670000000000002</v>
      </c>
      <c r="AY4">
        <v>2.52</v>
      </c>
    </row>
    <row r="5" spans="1:51" x14ac:dyDescent="0.35">
      <c r="A5" s="8">
        <v>1000</v>
      </c>
      <c r="B5">
        <v>10</v>
      </c>
      <c r="C5">
        <v>4</v>
      </c>
      <c r="D5">
        <v>12.02</v>
      </c>
      <c r="E5">
        <v>1.79</v>
      </c>
      <c r="K5" s="8">
        <v>1000</v>
      </c>
      <c r="L5">
        <v>10</v>
      </c>
      <c r="M5">
        <v>3</v>
      </c>
      <c r="N5">
        <v>12.49</v>
      </c>
      <c r="O5">
        <v>1.93</v>
      </c>
      <c r="Q5">
        <v>1100</v>
      </c>
      <c r="R5">
        <v>10</v>
      </c>
      <c r="S5">
        <v>3</v>
      </c>
      <c r="T5">
        <v>13.225000000000001</v>
      </c>
      <c r="U5">
        <v>2.02</v>
      </c>
      <c r="W5" s="8">
        <v>1200</v>
      </c>
      <c r="X5">
        <v>10</v>
      </c>
      <c r="Y5">
        <v>3</v>
      </c>
      <c r="Z5">
        <v>13.96</v>
      </c>
      <c r="AA5">
        <v>2.11</v>
      </c>
      <c r="AC5" s="8">
        <v>1300</v>
      </c>
      <c r="AD5">
        <v>10</v>
      </c>
      <c r="AE5">
        <v>3</v>
      </c>
      <c r="AF5" s="11">
        <v>14.68</v>
      </c>
      <c r="AG5" s="11">
        <v>2.2000000000000002</v>
      </c>
      <c r="AI5" s="8">
        <v>1400</v>
      </c>
      <c r="AJ5">
        <v>10</v>
      </c>
      <c r="AK5">
        <v>3</v>
      </c>
      <c r="AL5">
        <v>15.4</v>
      </c>
      <c r="AM5">
        <v>2.29</v>
      </c>
      <c r="AO5">
        <v>1500</v>
      </c>
      <c r="AP5">
        <v>10</v>
      </c>
      <c r="AQ5">
        <v>3</v>
      </c>
      <c r="AR5">
        <v>16.11</v>
      </c>
      <c r="AS5">
        <v>2.37</v>
      </c>
      <c r="AU5" s="8">
        <v>1600</v>
      </c>
      <c r="AV5">
        <v>10</v>
      </c>
      <c r="AW5">
        <v>3</v>
      </c>
      <c r="AX5">
        <v>16.82</v>
      </c>
      <c r="AY5">
        <v>2.4500000000000002</v>
      </c>
    </row>
    <row r="6" spans="1:51" x14ac:dyDescent="0.35">
      <c r="A6" s="8">
        <v>1000</v>
      </c>
      <c r="B6">
        <v>10</v>
      </c>
      <c r="C6">
        <v>5</v>
      </c>
      <c r="D6">
        <v>11.6</v>
      </c>
      <c r="E6">
        <v>1.66</v>
      </c>
      <c r="K6" s="8">
        <v>1000</v>
      </c>
      <c r="L6">
        <v>10</v>
      </c>
      <c r="M6">
        <v>4</v>
      </c>
      <c r="N6">
        <v>12.02</v>
      </c>
      <c r="O6">
        <v>1.79</v>
      </c>
      <c r="Q6">
        <v>1100</v>
      </c>
      <c r="R6">
        <v>10</v>
      </c>
      <c r="S6">
        <v>4</v>
      </c>
      <c r="T6">
        <v>12.78</v>
      </c>
      <c r="U6">
        <v>1.885</v>
      </c>
      <c r="W6" s="8">
        <v>1200</v>
      </c>
      <c r="X6">
        <v>10</v>
      </c>
      <c r="Y6">
        <v>4</v>
      </c>
      <c r="Z6">
        <v>13.54</v>
      </c>
      <c r="AA6">
        <v>1.98</v>
      </c>
      <c r="AC6" s="8">
        <v>1300</v>
      </c>
      <c r="AD6">
        <v>10</v>
      </c>
      <c r="AE6">
        <v>4</v>
      </c>
      <c r="AF6" s="11">
        <v>14.25</v>
      </c>
      <c r="AG6" s="11">
        <v>2.0649999999999999</v>
      </c>
      <c r="AI6" s="8">
        <v>1400</v>
      </c>
      <c r="AJ6">
        <v>10</v>
      </c>
      <c r="AK6">
        <v>4</v>
      </c>
      <c r="AL6">
        <v>14.96</v>
      </c>
      <c r="AM6">
        <v>2.15</v>
      </c>
      <c r="AO6">
        <v>1500</v>
      </c>
      <c r="AP6">
        <v>10</v>
      </c>
      <c r="AQ6">
        <v>4</v>
      </c>
      <c r="AR6">
        <v>15.66</v>
      </c>
      <c r="AS6">
        <v>2.2199999999999998</v>
      </c>
      <c r="AU6" s="8">
        <v>1600</v>
      </c>
      <c r="AV6">
        <v>10</v>
      </c>
      <c r="AW6">
        <v>4</v>
      </c>
      <c r="AX6">
        <v>16.36</v>
      </c>
      <c r="AY6">
        <v>2.29</v>
      </c>
    </row>
    <row r="7" spans="1:51" x14ac:dyDescent="0.35">
      <c r="A7" s="8">
        <v>1000</v>
      </c>
      <c r="B7">
        <v>10</v>
      </c>
      <c r="C7">
        <v>6</v>
      </c>
      <c r="D7">
        <v>10.88</v>
      </c>
      <c r="E7">
        <v>1.5</v>
      </c>
      <c r="K7" s="8">
        <v>1000</v>
      </c>
      <c r="L7">
        <v>10</v>
      </c>
      <c r="M7">
        <v>5</v>
      </c>
      <c r="N7">
        <v>11.6</v>
      </c>
      <c r="O7">
        <v>1.66</v>
      </c>
      <c r="Q7">
        <v>1100</v>
      </c>
      <c r="R7">
        <v>10</v>
      </c>
      <c r="S7">
        <v>5</v>
      </c>
      <c r="T7">
        <v>12.34</v>
      </c>
      <c r="U7">
        <v>1.75</v>
      </c>
      <c r="W7" s="8">
        <v>1200</v>
      </c>
      <c r="X7">
        <v>10</v>
      </c>
      <c r="Y7">
        <v>5</v>
      </c>
      <c r="Z7">
        <v>13.08</v>
      </c>
      <c r="AA7">
        <v>1.84</v>
      </c>
      <c r="AC7" s="8">
        <v>1300</v>
      </c>
      <c r="AD7">
        <v>10</v>
      </c>
      <c r="AE7">
        <v>5</v>
      </c>
      <c r="AF7" s="11">
        <v>13.79</v>
      </c>
      <c r="AG7" s="11">
        <v>1.9249999999999998</v>
      </c>
      <c r="AI7" s="8">
        <v>1400</v>
      </c>
      <c r="AJ7">
        <v>10</v>
      </c>
      <c r="AK7">
        <v>5</v>
      </c>
      <c r="AL7">
        <v>14.5</v>
      </c>
      <c r="AM7">
        <v>2.0099999999999998</v>
      </c>
      <c r="AO7">
        <v>1500</v>
      </c>
      <c r="AP7">
        <v>10</v>
      </c>
      <c r="AQ7">
        <v>5</v>
      </c>
      <c r="AR7">
        <v>15.245000000000001</v>
      </c>
      <c r="AS7">
        <v>2.0999999999999996</v>
      </c>
      <c r="AU7" s="8">
        <v>1600</v>
      </c>
      <c r="AV7">
        <v>10</v>
      </c>
      <c r="AW7">
        <v>5</v>
      </c>
      <c r="AX7">
        <v>15.99</v>
      </c>
      <c r="AY7">
        <v>2.19</v>
      </c>
    </row>
    <row r="8" spans="1:51" x14ac:dyDescent="0.35">
      <c r="A8" s="8">
        <v>1000</v>
      </c>
      <c r="B8">
        <v>10</v>
      </c>
      <c r="C8">
        <v>7</v>
      </c>
      <c r="D8">
        <v>9.4700000000000006</v>
      </c>
      <c r="E8">
        <v>1.26</v>
      </c>
      <c r="K8" s="8">
        <v>1000</v>
      </c>
      <c r="L8">
        <v>10</v>
      </c>
      <c r="M8">
        <v>6</v>
      </c>
      <c r="N8">
        <v>10.88</v>
      </c>
      <c r="O8">
        <v>1.5</v>
      </c>
      <c r="Q8">
        <v>1100</v>
      </c>
      <c r="R8">
        <v>10</v>
      </c>
      <c r="S8">
        <v>6</v>
      </c>
      <c r="T8">
        <v>11.824999999999999</v>
      </c>
      <c r="U8">
        <v>1.62</v>
      </c>
      <c r="W8" s="8">
        <v>1200</v>
      </c>
      <c r="X8">
        <v>10</v>
      </c>
      <c r="Y8">
        <v>6</v>
      </c>
      <c r="Z8">
        <v>12.77</v>
      </c>
      <c r="AA8">
        <v>1.74</v>
      </c>
      <c r="AC8" s="8">
        <v>1300</v>
      </c>
      <c r="AD8">
        <v>10</v>
      </c>
      <c r="AE8">
        <v>6</v>
      </c>
      <c r="AF8" s="11">
        <v>13.475</v>
      </c>
      <c r="AG8" s="11">
        <v>1.825</v>
      </c>
      <c r="AI8" s="8">
        <v>1400</v>
      </c>
      <c r="AJ8">
        <v>10</v>
      </c>
      <c r="AK8">
        <v>6</v>
      </c>
      <c r="AL8">
        <v>14.18</v>
      </c>
      <c r="AM8">
        <v>1.91</v>
      </c>
      <c r="AO8">
        <v>1500</v>
      </c>
      <c r="AP8">
        <v>10</v>
      </c>
      <c r="AQ8">
        <v>6</v>
      </c>
      <c r="AR8">
        <v>14.895</v>
      </c>
      <c r="AS8">
        <v>1.9950000000000001</v>
      </c>
      <c r="AU8" s="8">
        <v>1600</v>
      </c>
      <c r="AV8">
        <v>10</v>
      </c>
      <c r="AW8">
        <v>6</v>
      </c>
      <c r="AX8">
        <v>15.61</v>
      </c>
      <c r="AY8">
        <v>2.08</v>
      </c>
    </row>
    <row r="9" spans="1:51" x14ac:dyDescent="0.35">
      <c r="A9" s="8">
        <v>1000</v>
      </c>
      <c r="B9">
        <v>10</v>
      </c>
      <c r="C9">
        <v>8</v>
      </c>
      <c r="D9">
        <v>9.6</v>
      </c>
      <c r="E9">
        <v>1.29</v>
      </c>
      <c r="K9" s="8">
        <v>1000</v>
      </c>
      <c r="L9">
        <v>10</v>
      </c>
      <c r="M9">
        <v>7</v>
      </c>
      <c r="N9">
        <v>9.4700000000000006</v>
      </c>
      <c r="O9">
        <v>1.26</v>
      </c>
      <c r="Q9">
        <v>1100</v>
      </c>
      <c r="R9">
        <v>10</v>
      </c>
      <c r="S9">
        <v>7</v>
      </c>
      <c r="T9">
        <v>10.17</v>
      </c>
      <c r="U9">
        <v>1.355</v>
      </c>
      <c r="W9" s="8">
        <v>1200</v>
      </c>
      <c r="X9">
        <v>10</v>
      </c>
      <c r="Y9">
        <v>7</v>
      </c>
      <c r="Z9">
        <v>10.87</v>
      </c>
      <c r="AA9">
        <v>1.45</v>
      </c>
      <c r="AC9" s="8">
        <v>1300</v>
      </c>
      <c r="AD9">
        <v>10</v>
      </c>
      <c r="AE9">
        <v>7</v>
      </c>
      <c r="AF9" s="11">
        <v>11.555</v>
      </c>
      <c r="AG9" s="11">
        <v>1.54</v>
      </c>
      <c r="AI9" s="8">
        <v>1400</v>
      </c>
      <c r="AJ9">
        <v>10</v>
      </c>
      <c r="AK9">
        <v>7</v>
      </c>
      <c r="AL9">
        <v>12.24</v>
      </c>
      <c r="AM9">
        <v>1.63</v>
      </c>
      <c r="AO9">
        <v>1500</v>
      </c>
      <c r="AP9">
        <v>10</v>
      </c>
      <c r="AQ9">
        <v>7</v>
      </c>
      <c r="AR9">
        <v>12.914999999999999</v>
      </c>
      <c r="AS9">
        <v>1.7250000000000001</v>
      </c>
      <c r="AU9" s="8">
        <v>1600</v>
      </c>
      <c r="AV9">
        <v>10</v>
      </c>
      <c r="AW9">
        <v>7</v>
      </c>
      <c r="AX9">
        <v>13.59</v>
      </c>
      <c r="AY9">
        <v>1.82</v>
      </c>
    </row>
    <row r="10" spans="1:51" x14ac:dyDescent="0.35">
      <c r="A10" s="8">
        <v>1000</v>
      </c>
      <c r="B10">
        <v>10</v>
      </c>
      <c r="C10">
        <v>9</v>
      </c>
      <c r="D10">
        <v>9.82</v>
      </c>
      <c r="E10">
        <v>1.35</v>
      </c>
      <c r="K10" s="8">
        <v>1000</v>
      </c>
      <c r="L10">
        <v>10</v>
      </c>
      <c r="M10">
        <v>8</v>
      </c>
      <c r="N10">
        <v>9.6</v>
      </c>
      <c r="O10">
        <v>1.29</v>
      </c>
      <c r="Q10">
        <v>1100</v>
      </c>
      <c r="R10">
        <v>10</v>
      </c>
      <c r="S10">
        <v>8</v>
      </c>
      <c r="T10">
        <v>10.32</v>
      </c>
      <c r="U10">
        <v>1.3900000000000001</v>
      </c>
      <c r="W10" s="8">
        <v>1200</v>
      </c>
      <c r="X10">
        <v>10</v>
      </c>
      <c r="Y10">
        <v>8</v>
      </c>
      <c r="Z10">
        <v>11.04</v>
      </c>
      <c r="AA10">
        <v>1.49</v>
      </c>
      <c r="AC10" s="8">
        <v>1300</v>
      </c>
      <c r="AD10">
        <v>10</v>
      </c>
      <c r="AE10">
        <v>8</v>
      </c>
      <c r="AF10" s="11">
        <v>11.704999999999998</v>
      </c>
      <c r="AG10" s="11">
        <v>1.58</v>
      </c>
      <c r="AI10" s="8">
        <v>1400</v>
      </c>
      <c r="AJ10">
        <v>10</v>
      </c>
      <c r="AK10">
        <v>8</v>
      </c>
      <c r="AL10">
        <v>12.37</v>
      </c>
      <c r="AM10">
        <v>1.67</v>
      </c>
      <c r="AO10">
        <v>1500</v>
      </c>
      <c r="AP10">
        <v>10</v>
      </c>
      <c r="AQ10">
        <v>8</v>
      </c>
      <c r="AR10">
        <v>13.055</v>
      </c>
      <c r="AS10">
        <v>1.77</v>
      </c>
      <c r="AU10" s="8">
        <v>1600</v>
      </c>
      <c r="AV10">
        <v>10</v>
      </c>
      <c r="AW10">
        <v>8</v>
      </c>
      <c r="AX10">
        <v>13.74</v>
      </c>
      <c r="AY10">
        <v>1.87</v>
      </c>
    </row>
    <row r="11" spans="1:51" x14ac:dyDescent="0.35">
      <c r="A11" s="8">
        <v>1000</v>
      </c>
      <c r="B11">
        <v>10</v>
      </c>
      <c r="C11">
        <v>10</v>
      </c>
      <c r="D11">
        <v>10.210000000000001</v>
      </c>
      <c r="E11">
        <v>1.45</v>
      </c>
      <c r="K11" s="8">
        <v>1000</v>
      </c>
      <c r="L11">
        <v>10</v>
      </c>
      <c r="M11">
        <v>9</v>
      </c>
      <c r="N11">
        <v>9.82</v>
      </c>
      <c r="O11">
        <v>1.35</v>
      </c>
      <c r="Q11">
        <v>1100</v>
      </c>
      <c r="R11">
        <v>10</v>
      </c>
      <c r="S11">
        <v>9</v>
      </c>
      <c r="T11">
        <v>10.56</v>
      </c>
      <c r="U11">
        <v>1.4550000000000001</v>
      </c>
      <c r="W11" s="8">
        <v>1200</v>
      </c>
      <c r="X11">
        <v>10</v>
      </c>
      <c r="Y11">
        <v>9</v>
      </c>
      <c r="Z11">
        <v>11.3</v>
      </c>
      <c r="AA11">
        <v>1.56</v>
      </c>
      <c r="AC11" s="8">
        <v>1300</v>
      </c>
      <c r="AD11">
        <v>10</v>
      </c>
      <c r="AE11">
        <v>9</v>
      </c>
      <c r="AF11" s="11">
        <v>12.010000000000002</v>
      </c>
      <c r="AG11" s="11">
        <v>1.6600000000000001</v>
      </c>
      <c r="AI11" s="8">
        <v>1400</v>
      </c>
      <c r="AJ11">
        <v>10</v>
      </c>
      <c r="AK11">
        <v>9</v>
      </c>
      <c r="AL11">
        <v>12.72</v>
      </c>
      <c r="AM11">
        <v>1.76</v>
      </c>
      <c r="AO11">
        <v>1500</v>
      </c>
      <c r="AP11">
        <v>10</v>
      </c>
      <c r="AQ11">
        <v>9</v>
      </c>
      <c r="AR11">
        <v>12.75</v>
      </c>
      <c r="AS11">
        <v>1.76</v>
      </c>
      <c r="AU11" s="8">
        <v>1600</v>
      </c>
      <c r="AV11">
        <v>10</v>
      </c>
      <c r="AW11">
        <v>9</v>
      </c>
      <c r="AX11">
        <v>12.78</v>
      </c>
      <c r="AY11">
        <v>1.76</v>
      </c>
    </row>
    <row r="12" spans="1:51" x14ac:dyDescent="0.35">
      <c r="A12" s="8">
        <v>1000</v>
      </c>
      <c r="B12">
        <v>10</v>
      </c>
      <c r="C12">
        <v>11</v>
      </c>
      <c r="D12">
        <v>10.92</v>
      </c>
      <c r="E12">
        <v>1.61</v>
      </c>
      <c r="K12" s="8">
        <v>1000</v>
      </c>
      <c r="L12">
        <v>10</v>
      </c>
      <c r="M12">
        <v>10</v>
      </c>
      <c r="N12">
        <v>10.210000000000001</v>
      </c>
      <c r="O12">
        <v>1.45</v>
      </c>
      <c r="Q12">
        <v>1100</v>
      </c>
      <c r="R12">
        <v>10</v>
      </c>
      <c r="S12">
        <v>10</v>
      </c>
      <c r="T12">
        <v>10.995000000000001</v>
      </c>
      <c r="U12">
        <v>1.56</v>
      </c>
      <c r="W12" s="8">
        <v>1200</v>
      </c>
      <c r="X12">
        <v>10</v>
      </c>
      <c r="Y12">
        <v>10</v>
      </c>
      <c r="Z12">
        <v>11.78</v>
      </c>
      <c r="AA12">
        <v>1.67</v>
      </c>
      <c r="AC12" s="8">
        <v>1300</v>
      </c>
      <c r="AD12">
        <v>10</v>
      </c>
      <c r="AE12">
        <v>10</v>
      </c>
      <c r="AF12" s="11">
        <v>12.524999999999999</v>
      </c>
      <c r="AG12" s="11">
        <v>1.7799999999999998</v>
      </c>
      <c r="AI12" s="8">
        <v>1400</v>
      </c>
      <c r="AJ12">
        <v>10</v>
      </c>
      <c r="AK12">
        <v>10</v>
      </c>
      <c r="AL12">
        <v>13.27</v>
      </c>
      <c r="AM12">
        <v>1.89</v>
      </c>
      <c r="AO12">
        <v>1500</v>
      </c>
      <c r="AP12">
        <v>10</v>
      </c>
      <c r="AQ12">
        <v>10</v>
      </c>
      <c r="AR12">
        <v>14.015000000000001</v>
      </c>
      <c r="AS12">
        <v>2</v>
      </c>
      <c r="AU12" s="8">
        <v>1600</v>
      </c>
      <c r="AV12">
        <v>10</v>
      </c>
      <c r="AW12">
        <v>10</v>
      </c>
      <c r="AX12">
        <v>14.76</v>
      </c>
      <c r="AY12">
        <v>2.11</v>
      </c>
    </row>
    <row r="13" spans="1:51" x14ac:dyDescent="0.35">
      <c r="A13" s="8">
        <v>1000</v>
      </c>
      <c r="B13">
        <v>10</v>
      </c>
      <c r="C13">
        <v>12</v>
      </c>
      <c r="D13">
        <v>11.92</v>
      </c>
      <c r="E13">
        <v>1.86</v>
      </c>
      <c r="K13" s="8">
        <v>1000</v>
      </c>
      <c r="L13">
        <v>10</v>
      </c>
      <c r="M13">
        <v>11</v>
      </c>
      <c r="N13">
        <v>10.92</v>
      </c>
      <c r="O13">
        <v>1.61</v>
      </c>
      <c r="Q13">
        <v>1100</v>
      </c>
      <c r="R13">
        <v>10</v>
      </c>
      <c r="S13">
        <v>11</v>
      </c>
      <c r="T13">
        <v>11.055</v>
      </c>
      <c r="U13">
        <v>1.63</v>
      </c>
      <c r="W13" s="8">
        <v>1200</v>
      </c>
      <c r="X13">
        <v>10</v>
      </c>
      <c r="Y13">
        <v>11</v>
      </c>
      <c r="Z13">
        <v>11.19</v>
      </c>
      <c r="AA13">
        <v>1.65</v>
      </c>
      <c r="AC13" s="8">
        <v>1300</v>
      </c>
      <c r="AD13">
        <v>10</v>
      </c>
      <c r="AE13">
        <v>11</v>
      </c>
      <c r="AF13" s="11">
        <v>12.695</v>
      </c>
      <c r="AG13" s="11">
        <v>1.88</v>
      </c>
      <c r="AI13" s="8">
        <v>1400</v>
      </c>
      <c r="AJ13">
        <v>10</v>
      </c>
      <c r="AK13">
        <v>11</v>
      </c>
      <c r="AL13">
        <v>14.2</v>
      </c>
      <c r="AM13">
        <v>2.11</v>
      </c>
      <c r="AO13">
        <v>1500</v>
      </c>
      <c r="AP13">
        <v>10</v>
      </c>
      <c r="AQ13">
        <v>11</v>
      </c>
      <c r="AR13">
        <v>15.01</v>
      </c>
      <c r="AS13">
        <v>2.23</v>
      </c>
      <c r="AU13" s="8">
        <v>1600</v>
      </c>
      <c r="AV13">
        <v>10</v>
      </c>
      <c r="AW13">
        <v>11</v>
      </c>
      <c r="AX13">
        <v>15.82</v>
      </c>
      <c r="AY13">
        <v>2.35</v>
      </c>
    </row>
    <row r="14" spans="1:51" x14ac:dyDescent="0.35">
      <c r="A14" s="8">
        <v>1100</v>
      </c>
      <c r="B14">
        <v>10</v>
      </c>
      <c r="C14">
        <v>1</v>
      </c>
      <c r="D14" s="11">
        <f>AVERAGE(D2,D26)</f>
        <v>12.77</v>
      </c>
      <c r="E14" s="11">
        <f>AVERAGE(E2,E26)</f>
        <v>1.97</v>
      </c>
      <c r="K14" s="8">
        <v>1000</v>
      </c>
      <c r="L14">
        <v>10</v>
      </c>
      <c r="M14">
        <v>12</v>
      </c>
      <c r="N14">
        <v>11.92</v>
      </c>
      <c r="O14">
        <v>1.86</v>
      </c>
      <c r="Q14">
        <v>1100</v>
      </c>
      <c r="R14">
        <v>10</v>
      </c>
      <c r="S14">
        <v>12</v>
      </c>
      <c r="T14">
        <v>12.875</v>
      </c>
      <c r="U14">
        <v>2.0100000000000002</v>
      </c>
      <c r="W14" s="8">
        <v>1200</v>
      </c>
      <c r="X14">
        <v>10</v>
      </c>
      <c r="Y14">
        <v>12</v>
      </c>
      <c r="Z14">
        <v>13.83</v>
      </c>
      <c r="AA14">
        <v>2.16</v>
      </c>
      <c r="AC14" s="8">
        <v>1300</v>
      </c>
      <c r="AD14">
        <v>10</v>
      </c>
      <c r="AE14">
        <v>12</v>
      </c>
      <c r="AF14" s="11">
        <v>14.725</v>
      </c>
      <c r="AG14" s="11">
        <v>2.3050000000000002</v>
      </c>
      <c r="AI14" s="8">
        <v>1400</v>
      </c>
      <c r="AJ14">
        <v>10</v>
      </c>
      <c r="AK14">
        <v>12</v>
      </c>
      <c r="AL14">
        <v>15.62</v>
      </c>
      <c r="AM14">
        <v>2.4500000000000002</v>
      </c>
      <c r="AO14">
        <v>1500</v>
      </c>
      <c r="AP14">
        <v>10</v>
      </c>
      <c r="AQ14">
        <v>12</v>
      </c>
      <c r="AR14">
        <v>16.515000000000001</v>
      </c>
      <c r="AS14">
        <v>2.6</v>
      </c>
      <c r="AU14" s="8">
        <v>1600</v>
      </c>
      <c r="AV14">
        <v>10</v>
      </c>
      <c r="AW14">
        <v>12</v>
      </c>
      <c r="AX14">
        <v>17.41</v>
      </c>
      <c r="AY14">
        <v>2.75</v>
      </c>
    </row>
    <row r="15" spans="1:51" x14ac:dyDescent="0.35">
      <c r="A15" s="8">
        <v>1100</v>
      </c>
      <c r="B15">
        <v>10</v>
      </c>
      <c r="C15">
        <v>2</v>
      </c>
      <c r="D15" s="11">
        <f t="shared" ref="D15:E25" si="0">AVERAGE(D3,D27)</f>
        <v>13.225</v>
      </c>
      <c r="E15" s="11">
        <f t="shared" si="0"/>
        <v>2.0999999999999996</v>
      </c>
      <c r="W15" s="8"/>
      <c r="AI15" s="8"/>
      <c r="AU15" s="8"/>
    </row>
    <row r="16" spans="1:51" x14ac:dyDescent="0.35">
      <c r="A16" s="8">
        <v>1100</v>
      </c>
      <c r="B16">
        <v>10</v>
      </c>
      <c r="C16">
        <v>3</v>
      </c>
      <c r="D16" s="11">
        <f t="shared" si="0"/>
        <v>13.225000000000001</v>
      </c>
      <c r="E16" s="11">
        <f t="shared" si="0"/>
        <v>2.02</v>
      </c>
      <c r="W16" s="8"/>
      <c r="AI16" s="8"/>
      <c r="AU16" s="8"/>
    </row>
    <row r="17" spans="1:47" x14ac:dyDescent="0.35">
      <c r="A17" s="8">
        <v>1100</v>
      </c>
      <c r="B17">
        <v>10</v>
      </c>
      <c r="C17">
        <v>4</v>
      </c>
      <c r="D17" s="11">
        <f t="shared" si="0"/>
        <v>12.78</v>
      </c>
      <c r="E17" s="11">
        <f t="shared" si="0"/>
        <v>1.885</v>
      </c>
      <c r="W17" s="8"/>
      <c r="AI17" s="8"/>
      <c r="AU17" s="8"/>
    </row>
    <row r="18" spans="1:47" x14ac:dyDescent="0.35">
      <c r="A18" s="8">
        <v>1100</v>
      </c>
      <c r="B18">
        <v>10</v>
      </c>
      <c r="C18">
        <v>5</v>
      </c>
      <c r="D18" s="11">
        <f t="shared" si="0"/>
        <v>12.34</v>
      </c>
      <c r="E18" s="11">
        <f t="shared" si="0"/>
        <v>1.75</v>
      </c>
      <c r="W18" s="8"/>
      <c r="AI18" s="8"/>
      <c r="AU18" s="8"/>
    </row>
    <row r="19" spans="1:47" x14ac:dyDescent="0.35">
      <c r="A19" s="8">
        <v>1100</v>
      </c>
      <c r="B19">
        <v>10</v>
      </c>
      <c r="C19">
        <v>6</v>
      </c>
      <c r="D19" s="11">
        <f t="shared" si="0"/>
        <v>11.824999999999999</v>
      </c>
      <c r="E19" s="11">
        <f t="shared" si="0"/>
        <v>1.62</v>
      </c>
      <c r="W19" s="8"/>
      <c r="AI19" s="8"/>
      <c r="AU19" s="8"/>
    </row>
    <row r="20" spans="1:47" x14ac:dyDescent="0.35">
      <c r="A20" s="8">
        <v>1100</v>
      </c>
      <c r="B20">
        <v>10</v>
      </c>
      <c r="C20">
        <v>7</v>
      </c>
      <c r="D20" s="11">
        <f t="shared" si="0"/>
        <v>10.17</v>
      </c>
      <c r="E20" s="11">
        <f t="shared" si="0"/>
        <v>1.355</v>
      </c>
      <c r="W20" s="8"/>
      <c r="AI20" s="8"/>
      <c r="AU20" s="8"/>
    </row>
    <row r="21" spans="1:47" x14ac:dyDescent="0.35">
      <c r="A21" s="8">
        <v>1100</v>
      </c>
      <c r="B21">
        <v>10</v>
      </c>
      <c r="C21">
        <v>8</v>
      </c>
      <c r="D21" s="11">
        <f t="shared" si="0"/>
        <v>10.32</v>
      </c>
      <c r="E21" s="11">
        <f t="shared" si="0"/>
        <v>1.3900000000000001</v>
      </c>
      <c r="W21" s="8"/>
      <c r="AI21" s="8"/>
      <c r="AU21" s="8"/>
    </row>
    <row r="22" spans="1:47" x14ac:dyDescent="0.35">
      <c r="A22" s="8">
        <v>1100</v>
      </c>
      <c r="B22">
        <v>10</v>
      </c>
      <c r="C22">
        <v>9</v>
      </c>
      <c r="D22" s="11">
        <f t="shared" si="0"/>
        <v>10.56</v>
      </c>
      <c r="E22" s="11">
        <f t="shared" si="0"/>
        <v>1.4550000000000001</v>
      </c>
      <c r="W22" s="8"/>
      <c r="AI22" s="8"/>
      <c r="AU22" s="8"/>
    </row>
    <row r="23" spans="1:47" x14ac:dyDescent="0.35">
      <c r="A23" s="8">
        <v>1100</v>
      </c>
      <c r="B23">
        <v>10</v>
      </c>
      <c r="C23">
        <v>10</v>
      </c>
      <c r="D23" s="11">
        <f t="shared" si="0"/>
        <v>10.995000000000001</v>
      </c>
      <c r="E23" s="11">
        <f t="shared" si="0"/>
        <v>1.56</v>
      </c>
      <c r="W23" s="8"/>
      <c r="AI23" s="8"/>
      <c r="AU23" s="8"/>
    </row>
    <row r="24" spans="1:47" x14ac:dyDescent="0.35">
      <c r="A24" s="8">
        <v>1100</v>
      </c>
      <c r="B24">
        <v>10</v>
      </c>
      <c r="C24">
        <v>11</v>
      </c>
      <c r="D24" s="11">
        <f t="shared" si="0"/>
        <v>11.055</v>
      </c>
      <c r="E24" s="11">
        <f t="shared" si="0"/>
        <v>1.63</v>
      </c>
      <c r="W24" s="8"/>
      <c r="AI24" s="8"/>
      <c r="AU24" s="8"/>
    </row>
    <row r="25" spans="1:47" x14ac:dyDescent="0.35">
      <c r="A25" s="8">
        <v>1100</v>
      </c>
      <c r="B25">
        <v>10</v>
      </c>
      <c r="C25">
        <v>12</v>
      </c>
      <c r="D25" s="11">
        <f t="shared" si="0"/>
        <v>12.875</v>
      </c>
      <c r="E25" s="11">
        <f t="shared" si="0"/>
        <v>2.0100000000000002</v>
      </c>
      <c r="W25" s="8"/>
      <c r="AI25" s="8"/>
      <c r="AU25" s="8"/>
    </row>
    <row r="26" spans="1:47" x14ac:dyDescent="0.35">
      <c r="A26" s="8">
        <v>1200</v>
      </c>
      <c r="B26">
        <v>10</v>
      </c>
      <c r="C26">
        <v>1</v>
      </c>
      <c r="D26">
        <v>13.49</v>
      </c>
      <c r="E26">
        <v>2.06</v>
      </c>
      <c r="W26" s="8"/>
      <c r="AI26" s="8"/>
      <c r="AU26" s="8"/>
    </row>
    <row r="27" spans="1:47" x14ac:dyDescent="0.35">
      <c r="A27" s="8">
        <v>1200</v>
      </c>
      <c r="B27">
        <v>10</v>
      </c>
      <c r="C27">
        <v>2</v>
      </c>
      <c r="D27">
        <v>13.94</v>
      </c>
      <c r="E27">
        <v>2.19</v>
      </c>
    </row>
    <row r="28" spans="1:47" x14ac:dyDescent="0.35">
      <c r="A28" s="8">
        <v>1200</v>
      </c>
      <c r="B28">
        <v>10</v>
      </c>
      <c r="C28">
        <v>3</v>
      </c>
      <c r="D28">
        <v>13.96</v>
      </c>
      <c r="E28">
        <v>2.11</v>
      </c>
    </row>
    <row r="29" spans="1:47" x14ac:dyDescent="0.35">
      <c r="A29" s="8">
        <v>1200</v>
      </c>
      <c r="B29">
        <v>10</v>
      </c>
      <c r="C29">
        <v>4</v>
      </c>
      <c r="D29">
        <v>13.54</v>
      </c>
      <c r="E29">
        <v>1.98</v>
      </c>
    </row>
    <row r="30" spans="1:47" x14ac:dyDescent="0.35">
      <c r="A30" s="8">
        <v>1200</v>
      </c>
      <c r="B30">
        <v>10</v>
      </c>
      <c r="C30">
        <v>5</v>
      </c>
      <c r="D30">
        <v>13.08</v>
      </c>
      <c r="E30">
        <v>1.84</v>
      </c>
    </row>
    <row r="31" spans="1:47" x14ac:dyDescent="0.35">
      <c r="A31" s="8">
        <v>1200</v>
      </c>
      <c r="B31">
        <v>10</v>
      </c>
      <c r="C31">
        <v>6</v>
      </c>
      <c r="D31">
        <v>12.77</v>
      </c>
      <c r="E31">
        <v>1.74</v>
      </c>
    </row>
    <row r="32" spans="1:47" x14ac:dyDescent="0.35">
      <c r="A32" s="8">
        <v>1200</v>
      </c>
      <c r="B32">
        <v>10</v>
      </c>
      <c r="C32">
        <v>7</v>
      </c>
      <c r="D32">
        <v>10.87</v>
      </c>
      <c r="E32">
        <v>1.45</v>
      </c>
    </row>
    <row r="33" spans="1:5" x14ac:dyDescent="0.35">
      <c r="A33" s="8">
        <v>1200</v>
      </c>
      <c r="B33">
        <v>10</v>
      </c>
      <c r="C33">
        <v>8</v>
      </c>
      <c r="D33">
        <v>11.04</v>
      </c>
      <c r="E33">
        <v>1.49</v>
      </c>
    </row>
    <row r="34" spans="1:5" x14ac:dyDescent="0.35">
      <c r="A34" s="8">
        <v>1200</v>
      </c>
      <c r="B34">
        <v>10</v>
      </c>
      <c r="C34">
        <v>9</v>
      </c>
      <c r="D34">
        <v>11.3</v>
      </c>
      <c r="E34">
        <v>1.56</v>
      </c>
    </row>
    <row r="35" spans="1:5" x14ac:dyDescent="0.35">
      <c r="A35" s="8">
        <v>1200</v>
      </c>
      <c r="B35">
        <v>10</v>
      </c>
      <c r="C35">
        <v>10</v>
      </c>
      <c r="D35">
        <v>11.78</v>
      </c>
      <c r="E35">
        <v>1.67</v>
      </c>
    </row>
    <row r="36" spans="1:5" x14ac:dyDescent="0.35">
      <c r="A36" s="8">
        <v>1200</v>
      </c>
      <c r="B36">
        <v>10</v>
      </c>
      <c r="C36">
        <v>11</v>
      </c>
      <c r="D36">
        <v>11.19</v>
      </c>
      <c r="E36">
        <v>1.65</v>
      </c>
    </row>
    <row r="37" spans="1:5" x14ac:dyDescent="0.35">
      <c r="A37" s="8">
        <v>1200</v>
      </c>
      <c r="B37">
        <v>10</v>
      </c>
      <c r="C37">
        <v>12</v>
      </c>
      <c r="D37">
        <v>13.83</v>
      </c>
      <c r="E37">
        <v>2.16</v>
      </c>
    </row>
    <row r="38" spans="1:5" x14ac:dyDescent="0.35">
      <c r="A38" s="8">
        <v>1300</v>
      </c>
      <c r="B38">
        <v>10</v>
      </c>
      <c r="C38">
        <v>1</v>
      </c>
      <c r="D38" s="11">
        <f>AVERAGE(D26,D50)</f>
        <v>14.185</v>
      </c>
      <c r="E38" s="11">
        <f>AVERAGE(E26,E50)</f>
        <v>2.145</v>
      </c>
    </row>
    <row r="39" spans="1:5" x14ac:dyDescent="0.35">
      <c r="A39" s="8">
        <v>1300</v>
      </c>
      <c r="B39">
        <v>10</v>
      </c>
      <c r="C39">
        <v>2</v>
      </c>
      <c r="D39" s="11">
        <f t="shared" ref="D39:E39" si="1">AVERAGE(D27,D51)</f>
        <v>14.629999999999999</v>
      </c>
      <c r="E39" s="11">
        <f t="shared" si="1"/>
        <v>2.2749999999999999</v>
      </c>
    </row>
    <row r="40" spans="1:5" x14ac:dyDescent="0.35">
      <c r="A40" s="8">
        <v>1300</v>
      </c>
      <c r="B40">
        <v>10</v>
      </c>
      <c r="C40">
        <v>3</v>
      </c>
      <c r="D40" s="11">
        <f t="shared" ref="D40:E40" si="2">AVERAGE(D28,D52)</f>
        <v>14.68</v>
      </c>
      <c r="E40" s="11">
        <f t="shared" si="2"/>
        <v>2.2000000000000002</v>
      </c>
    </row>
    <row r="41" spans="1:5" x14ac:dyDescent="0.35">
      <c r="A41" s="8">
        <v>1300</v>
      </c>
      <c r="B41">
        <v>10</v>
      </c>
      <c r="C41">
        <v>4</v>
      </c>
      <c r="D41" s="11">
        <f t="shared" ref="D41:E41" si="3">AVERAGE(D29,D53)</f>
        <v>14.25</v>
      </c>
      <c r="E41" s="11">
        <f t="shared" si="3"/>
        <v>2.0649999999999999</v>
      </c>
    </row>
    <row r="42" spans="1:5" x14ac:dyDescent="0.35">
      <c r="A42" s="8">
        <v>1300</v>
      </c>
      <c r="B42">
        <v>10</v>
      </c>
      <c r="C42">
        <v>5</v>
      </c>
      <c r="D42" s="11">
        <f t="shared" ref="D42:E42" si="4">AVERAGE(D30,D54)</f>
        <v>13.79</v>
      </c>
      <c r="E42" s="11">
        <f t="shared" si="4"/>
        <v>1.9249999999999998</v>
      </c>
    </row>
    <row r="43" spans="1:5" x14ac:dyDescent="0.35">
      <c r="A43" s="8">
        <v>1300</v>
      </c>
      <c r="B43">
        <v>10</v>
      </c>
      <c r="C43">
        <v>6</v>
      </c>
      <c r="D43" s="11">
        <f t="shared" ref="D43:E43" si="5">AVERAGE(D31,D55)</f>
        <v>13.475</v>
      </c>
      <c r="E43" s="11">
        <f t="shared" si="5"/>
        <v>1.825</v>
      </c>
    </row>
    <row r="44" spans="1:5" x14ac:dyDescent="0.35">
      <c r="A44" s="8">
        <v>1300</v>
      </c>
      <c r="B44">
        <v>10</v>
      </c>
      <c r="C44">
        <v>7</v>
      </c>
      <c r="D44" s="11">
        <f t="shared" ref="D44:E44" si="6">AVERAGE(D32,D56)</f>
        <v>11.555</v>
      </c>
      <c r="E44" s="11">
        <f t="shared" si="6"/>
        <v>1.54</v>
      </c>
    </row>
    <row r="45" spans="1:5" x14ac:dyDescent="0.35">
      <c r="A45" s="8">
        <v>1300</v>
      </c>
      <c r="B45">
        <v>10</v>
      </c>
      <c r="C45">
        <v>8</v>
      </c>
      <c r="D45" s="11">
        <f t="shared" ref="D45:E45" si="7">AVERAGE(D33,D57)</f>
        <v>11.704999999999998</v>
      </c>
      <c r="E45" s="11">
        <f t="shared" si="7"/>
        <v>1.58</v>
      </c>
    </row>
    <row r="46" spans="1:5" x14ac:dyDescent="0.35">
      <c r="A46" s="8">
        <v>1300</v>
      </c>
      <c r="B46">
        <v>10</v>
      </c>
      <c r="C46">
        <v>9</v>
      </c>
      <c r="D46" s="11">
        <f t="shared" ref="D46:E46" si="8">AVERAGE(D34,D58)</f>
        <v>12.010000000000002</v>
      </c>
      <c r="E46" s="11">
        <f t="shared" si="8"/>
        <v>1.6600000000000001</v>
      </c>
    </row>
    <row r="47" spans="1:5" x14ac:dyDescent="0.35">
      <c r="A47" s="8">
        <v>1300</v>
      </c>
      <c r="B47">
        <v>10</v>
      </c>
      <c r="C47">
        <v>10</v>
      </c>
      <c r="D47" s="11">
        <f t="shared" ref="D47:E47" si="9">AVERAGE(D35,D59)</f>
        <v>12.524999999999999</v>
      </c>
      <c r="E47" s="11">
        <f t="shared" si="9"/>
        <v>1.7799999999999998</v>
      </c>
    </row>
    <row r="48" spans="1:5" x14ac:dyDescent="0.35">
      <c r="A48" s="8">
        <v>1300</v>
      </c>
      <c r="B48">
        <v>10</v>
      </c>
      <c r="C48">
        <v>11</v>
      </c>
      <c r="D48" s="11">
        <f t="shared" ref="D48:E48" si="10">AVERAGE(D36,D60)</f>
        <v>12.695</v>
      </c>
      <c r="E48" s="11">
        <f t="shared" si="10"/>
        <v>1.88</v>
      </c>
    </row>
    <row r="49" spans="1:5" x14ac:dyDescent="0.35">
      <c r="A49" s="8">
        <v>1300</v>
      </c>
      <c r="B49">
        <v>10</v>
      </c>
      <c r="C49">
        <v>12</v>
      </c>
      <c r="D49" s="11">
        <f t="shared" ref="D49:E49" si="11">AVERAGE(D37,D61)</f>
        <v>14.725</v>
      </c>
      <c r="E49" s="11">
        <f t="shared" si="11"/>
        <v>2.3050000000000002</v>
      </c>
    </row>
    <row r="50" spans="1:5" x14ac:dyDescent="0.35">
      <c r="A50" s="8">
        <v>1400</v>
      </c>
      <c r="B50">
        <v>10</v>
      </c>
      <c r="C50">
        <v>1</v>
      </c>
      <c r="D50">
        <v>14.88</v>
      </c>
      <c r="E50">
        <v>2.23</v>
      </c>
    </row>
    <row r="51" spans="1:5" x14ac:dyDescent="0.35">
      <c r="A51" s="8">
        <v>1400</v>
      </c>
      <c r="B51">
        <v>10</v>
      </c>
      <c r="C51">
        <v>2</v>
      </c>
      <c r="D51">
        <v>15.32</v>
      </c>
      <c r="E51">
        <v>2.36</v>
      </c>
    </row>
    <row r="52" spans="1:5" x14ac:dyDescent="0.35">
      <c r="A52" s="8">
        <v>1400</v>
      </c>
      <c r="B52">
        <v>10</v>
      </c>
      <c r="C52">
        <v>3</v>
      </c>
      <c r="D52">
        <v>15.4</v>
      </c>
      <c r="E52">
        <v>2.29</v>
      </c>
    </row>
    <row r="53" spans="1:5" x14ac:dyDescent="0.35">
      <c r="A53" s="8">
        <v>1400</v>
      </c>
      <c r="B53">
        <v>10</v>
      </c>
      <c r="C53">
        <v>4</v>
      </c>
      <c r="D53">
        <v>14.96</v>
      </c>
      <c r="E53">
        <v>2.15</v>
      </c>
    </row>
    <row r="54" spans="1:5" x14ac:dyDescent="0.35">
      <c r="A54" s="8">
        <v>1400</v>
      </c>
      <c r="B54">
        <v>10</v>
      </c>
      <c r="C54">
        <v>5</v>
      </c>
      <c r="D54">
        <v>14.5</v>
      </c>
      <c r="E54">
        <v>2.0099999999999998</v>
      </c>
    </row>
    <row r="55" spans="1:5" x14ac:dyDescent="0.35">
      <c r="A55" s="8">
        <v>1400</v>
      </c>
      <c r="B55">
        <v>10</v>
      </c>
      <c r="C55">
        <v>6</v>
      </c>
      <c r="D55">
        <v>14.18</v>
      </c>
      <c r="E55">
        <v>1.91</v>
      </c>
    </row>
    <row r="56" spans="1:5" x14ac:dyDescent="0.35">
      <c r="A56" s="8">
        <v>1400</v>
      </c>
      <c r="B56">
        <v>10</v>
      </c>
      <c r="C56">
        <v>7</v>
      </c>
      <c r="D56">
        <v>12.24</v>
      </c>
      <c r="E56">
        <v>1.63</v>
      </c>
    </row>
    <row r="57" spans="1:5" x14ac:dyDescent="0.35">
      <c r="A57" s="8">
        <v>1400</v>
      </c>
      <c r="B57">
        <v>10</v>
      </c>
      <c r="C57">
        <v>8</v>
      </c>
      <c r="D57">
        <v>12.37</v>
      </c>
      <c r="E57">
        <v>1.67</v>
      </c>
    </row>
    <row r="58" spans="1:5" x14ac:dyDescent="0.35">
      <c r="A58" s="8">
        <v>1400</v>
      </c>
      <c r="B58">
        <v>10</v>
      </c>
      <c r="C58">
        <v>9</v>
      </c>
      <c r="D58">
        <v>12.72</v>
      </c>
      <c r="E58">
        <v>1.76</v>
      </c>
    </row>
    <row r="59" spans="1:5" x14ac:dyDescent="0.35">
      <c r="A59" s="8">
        <v>1400</v>
      </c>
      <c r="B59">
        <v>10</v>
      </c>
      <c r="C59">
        <v>10</v>
      </c>
      <c r="D59">
        <v>13.27</v>
      </c>
      <c r="E59">
        <v>1.89</v>
      </c>
    </row>
    <row r="60" spans="1:5" x14ac:dyDescent="0.35">
      <c r="A60" s="8">
        <v>1400</v>
      </c>
      <c r="B60">
        <v>10</v>
      </c>
      <c r="C60">
        <v>11</v>
      </c>
      <c r="D60">
        <v>14.2</v>
      </c>
      <c r="E60">
        <v>2.11</v>
      </c>
    </row>
    <row r="61" spans="1:5" x14ac:dyDescent="0.35">
      <c r="A61" s="8">
        <v>1400</v>
      </c>
      <c r="B61">
        <v>10</v>
      </c>
      <c r="C61">
        <v>12</v>
      </c>
      <c r="D61">
        <v>15.62</v>
      </c>
      <c r="E61">
        <v>2.4500000000000002</v>
      </c>
    </row>
    <row r="62" spans="1:5" x14ac:dyDescent="0.35">
      <c r="A62" s="8">
        <v>1500</v>
      </c>
      <c r="B62">
        <v>10</v>
      </c>
      <c r="C62">
        <v>1</v>
      </c>
      <c r="D62" s="11">
        <f>AVERAGE(D50,D74)</f>
        <v>15.559999999999999</v>
      </c>
      <c r="E62" s="11">
        <f>AVERAGE(E50,E74)</f>
        <v>2.31</v>
      </c>
    </row>
    <row r="63" spans="1:5" x14ac:dyDescent="0.35">
      <c r="A63" s="8">
        <v>1500</v>
      </c>
      <c r="B63">
        <v>10</v>
      </c>
      <c r="C63">
        <v>2</v>
      </c>
      <c r="D63" s="11">
        <f t="shared" ref="D63:E63" si="12">AVERAGE(D51,D75)</f>
        <v>15.995000000000001</v>
      </c>
      <c r="E63" s="11">
        <f t="shared" si="12"/>
        <v>2.44</v>
      </c>
    </row>
    <row r="64" spans="1:5" x14ac:dyDescent="0.35">
      <c r="A64" s="8">
        <v>1500</v>
      </c>
      <c r="B64">
        <v>10</v>
      </c>
      <c r="C64">
        <v>3</v>
      </c>
      <c r="D64" s="11">
        <f t="shared" ref="D64:E64" si="13">AVERAGE(D52,D76)</f>
        <v>16.11</v>
      </c>
      <c r="E64" s="11">
        <f t="shared" si="13"/>
        <v>2.37</v>
      </c>
    </row>
    <row r="65" spans="1:5" x14ac:dyDescent="0.35">
      <c r="A65" s="8">
        <v>1500</v>
      </c>
      <c r="B65">
        <v>10</v>
      </c>
      <c r="C65">
        <v>4</v>
      </c>
      <c r="D65" s="11">
        <f t="shared" ref="D65:E65" si="14">AVERAGE(D53,D77)</f>
        <v>15.66</v>
      </c>
      <c r="E65" s="11">
        <f t="shared" si="14"/>
        <v>2.2199999999999998</v>
      </c>
    </row>
    <row r="66" spans="1:5" x14ac:dyDescent="0.35">
      <c r="A66" s="8">
        <v>1500</v>
      </c>
      <c r="B66">
        <v>10</v>
      </c>
      <c r="C66">
        <v>5</v>
      </c>
      <c r="D66" s="11">
        <f t="shared" ref="D66:E66" si="15">AVERAGE(D54,D78)</f>
        <v>15.245000000000001</v>
      </c>
      <c r="E66" s="11">
        <f t="shared" si="15"/>
        <v>2.0999999999999996</v>
      </c>
    </row>
    <row r="67" spans="1:5" x14ac:dyDescent="0.35">
      <c r="A67" s="8">
        <v>1500</v>
      </c>
      <c r="B67">
        <v>10</v>
      </c>
      <c r="C67">
        <v>6</v>
      </c>
      <c r="D67" s="11">
        <f t="shared" ref="D67:E67" si="16">AVERAGE(D55,D79)</f>
        <v>14.895</v>
      </c>
      <c r="E67" s="11">
        <f t="shared" si="16"/>
        <v>1.9950000000000001</v>
      </c>
    </row>
    <row r="68" spans="1:5" x14ac:dyDescent="0.35">
      <c r="A68" s="8">
        <v>1500</v>
      </c>
      <c r="B68">
        <v>10</v>
      </c>
      <c r="C68">
        <v>7</v>
      </c>
      <c r="D68" s="11">
        <f t="shared" ref="D68:E68" si="17">AVERAGE(D56,D80)</f>
        <v>12.914999999999999</v>
      </c>
      <c r="E68" s="11">
        <f t="shared" si="17"/>
        <v>1.7250000000000001</v>
      </c>
    </row>
    <row r="69" spans="1:5" x14ac:dyDescent="0.35">
      <c r="A69" s="8">
        <v>1500</v>
      </c>
      <c r="B69">
        <v>10</v>
      </c>
      <c r="C69">
        <v>8</v>
      </c>
      <c r="D69" s="11">
        <f t="shared" ref="D69:E69" si="18">AVERAGE(D57,D81)</f>
        <v>13.055</v>
      </c>
      <c r="E69" s="11">
        <f t="shared" si="18"/>
        <v>1.77</v>
      </c>
    </row>
    <row r="70" spans="1:5" x14ac:dyDescent="0.35">
      <c r="A70" s="8">
        <v>1500</v>
      </c>
      <c r="B70">
        <v>10</v>
      </c>
      <c r="C70">
        <v>9</v>
      </c>
      <c r="D70" s="11">
        <f t="shared" ref="D70:E70" si="19">AVERAGE(D58,D82)</f>
        <v>12.75</v>
      </c>
      <c r="E70" s="11">
        <f t="shared" si="19"/>
        <v>1.76</v>
      </c>
    </row>
    <row r="71" spans="1:5" x14ac:dyDescent="0.35">
      <c r="A71" s="8">
        <v>1500</v>
      </c>
      <c r="B71">
        <v>10</v>
      </c>
      <c r="C71">
        <v>10</v>
      </c>
      <c r="D71" s="11">
        <f t="shared" ref="D71:E71" si="20">AVERAGE(D59,D83)</f>
        <v>14.015000000000001</v>
      </c>
      <c r="E71" s="11">
        <f t="shared" si="20"/>
        <v>2</v>
      </c>
    </row>
    <row r="72" spans="1:5" x14ac:dyDescent="0.35">
      <c r="A72" s="8">
        <v>1500</v>
      </c>
      <c r="B72">
        <v>10</v>
      </c>
      <c r="C72">
        <v>11</v>
      </c>
      <c r="D72" s="11">
        <f t="shared" ref="D72:E72" si="21">AVERAGE(D60,D84)</f>
        <v>15.01</v>
      </c>
      <c r="E72" s="11">
        <f t="shared" si="21"/>
        <v>2.23</v>
      </c>
    </row>
    <row r="73" spans="1:5" x14ac:dyDescent="0.35">
      <c r="A73" s="8">
        <v>1500</v>
      </c>
      <c r="B73">
        <v>10</v>
      </c>
      <c r="C73">
        <v>12</v>
      </c>
      <c r="D73" s="11">
        <f t="shared" ref="D73:E73" si="22">AVERAGE(D61,D85)</f>
        <v>16.515000000000001</v>
      </c>
      <c r="E73" s="11">
        <f t="shared" si="22"/>
        <v>2.6</v>
      </c>
    </row>
    <row r="74" spans="1:5" x14ac:dyDescent="0.35">
      <c r="A74" s="8">
        <v>1600</v>
      </c>
      <c r="B74">
        <v>10</v>
      </c>
      <c r="C74">
        <v>1</v>
      </c>
      <c r="D74">
        <v>16.239999999999998</v>
      </c>
      <c r="E74">
        <v>2.39</v>
      </c>
    </row>
    <row r="75" spans="1:5" x14ac:dyDescent="0.35">
      <c r="A75" s="8">
        <v>1600</v>
      </c>
      <c r="B75">
        <v>10</v>
      </c>
      <c r="C75">
        <v>2</v>
      </c>
      <c r="D75">
        <v>16.670000000000002</v>
      </c>
      <c r="E75">
        <v>2.52</v>
      </c>
    </row>
    <row r="76" spans="1:5" x14ac:dyDescent="0.35">
      <c r="A76" s="8">
        <v>1600</v>
      </c>
      <c r="B76">
        <v>10</v>
      </c>
      <c r="C76">
        <v>3</v>
      </c>
      <c r="D76">
        <v>16.82</v>
      </c>
      <c r="E76">
        <v>2.4500000000000002</v>
      </c>
    </row>
    <row r="77" spans="1:5" x14ac:dyDescent="0.35">
      <c r="A77" s="8">
        <v>1600</v>
      </c>
      <c r="B77">
        <v>10</v>
      </c>
      <c r="C77">
        <v>4</v>
      </c>
      <c r="D77">
        <v>16.36</v>
      </c>
      <c r="E77">
        <v>2.29</v>
      </c>
    </row>
    <row r="78" spans="1:5" x14ac:dyDescent="0.35">
      <c r="A78" s="8">
        <v>1600</v>
      </c>
      <c r="B78">
        <v>10</v>
      </c>
      <c r="C78">
        <v>5</v>
      </c>
      <c r="D78">
        <v>15.99</v>
      </c>
      <c r="E78">
        <v>2.19</v>
      </c>
    </row>
    <row r="79" spans="1:5" x14ac:dyDescent="0.35">
      <c r="A79" s="8">
        <v>1600</v>
      </c>
      <c r="B79">
        <v>10</v>
      </c>
      <c r="C79">
        <v>6</v>
      </c>
      <c r="D79">
        <v>15.61</v>
      </c>
      <c r="E79">
        <v>2.08</v>
      </c>
    </row>
    <row r="80" spans="1:5" x14ac:dyDescent="0.35">
      <c r="A80" s="8">
        <v>1600</v>
      </c>
      <c r="B80">
        <v>10</v>
      </c>
      <c r="C80">
        <v>7</v>
      </c>
      <c r="D80">
        <v>13.59</v>
      </c>
      <c r="E80">
        <v>1.82</v>
      </c>
    </row>
    <row r="81" spans="1:5" x14ac:dyDescent="0.35">
      <c r="A81" s="8">
        <v>1600</v>
      </c>
      <c r="B81">
        <v>10</v>
      </c>
      <c r="C81">
        <v>8</v>
      </c>
      <c r="D81">
        <v>13.74</v>
      </c>
      <c r="E81">
        <v>1.87</v>
      </c>
    </row>
    <row r="82" spans="1:5" x14ac:dyDescent="0.35">
      <c r="A82" s="8">
        <v>1600</v>
      </c>
      <c r="B82">
        <v>10</v>
      </c>
      <c r="C82">
        <v>9</v>
      </c>
      <c r="D82">
        <v>12.78</v>
      </c>
      <c r="E82">
        <v>1.76</v>
      </c>
    </row>
    <row r="83" spans="1:5" x14ac:dyDescent="0.35">
      <c r="A83" s="8">
        <v>1600</v>
      </c>
      <c r="B83">
        <v>10</v>
      </c>
      <c r="C83">
        <v>10</v>
      </c>
      <c r="D83">
        <v>14.76</v>
      </c>
      <c r="E83">
        <v>2.11</v>
      </c>
    </row>
    <row r="84" spans="1:5" x14ac:dyDescent="0.35">
      <c r="A84" s="8">
        <v>1600</v>
      </c>
      <c r="B84">
        <v>10</v>
      </c>
      <c r="C84">
        <v>11</v>
      </c>
      <c r="D84">
        <v>15.82</v>
      </c>
      <c r="E84">
        <v>2.35</v>
      </c>
    </row>
    <row r="85" spans="1:5" x14ac:dyDescent="0.35">
      <c r="A85" s="8">
        <v>1600</v>
      </c>
      <c r="B85">
        <v>10</v>
      </c>
      <c r="C85">
        <v>12</v>
      </c>
      <c r="D85">
        <v>17.41</v>
      </c>
      <c r="E85">
        <v>2.75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A3"/>
  <sheetViews>
    <sheetView workbookViewId="0">
      <selection activeCell="A6" sqref="A6"/>
    </sheetView>
  </sheetViews>
  <sheetFormatPr defaultRowHeight="14.5" x14ac:dyDescent="0.35"/>
  <sheetData>
    <row r="2" spans="1:1" x14ac:dyDescent="0.35">
      <c r="A2" t="s">
        <v>25</v>
      </c>
    </row>
    <row r="3" spans="1:1" x14ac:dyDescent="0.35">
      <c r="A3" t="s">
        <v>116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Home screen</vt:lpstr>
      <vt:lpstr>Summary</vt:lpstr>
      <vt:lpstr>Feeds</vt:lpstr>
      <vt:lpstr>calculations</vt:lpstr>
      <vt:lpstr>Cow_req</vt:lpstr>
      <vt:lpstr>Basis for calculations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DiLorenzo,Nicolas</dc:creator>
  <cp:lastModifiedBy>DiLorenzo,Nicolas</cp:lastModifiedBy>
  <cp:lastPrinted>2018-02-22T04:38:18Z</cp:lastPrinted>
  <dcterms:created xsi:type="dcterms:W3CDTF">2014-09-08T12:26:28Z</dcterms:created>
  <dcterms:modified xsi:type="dcterms:W3CDTF">2018-08-29T03:14:27Z</dcterms:modified>
</cp:coreProperties>
</file>