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swprevatt\Desktop\CGP 2018\"/>
    </mc:Choice>
  </mc:AlternateContent>
  <bookViews>
    <workbookView xWindow="0" yWindow="0" windowWidth="23040" windowHeight="9384" activeTab="5"/>
  </bookViews>
  <sheets>
    <sheet name="Schedule F Income Data Input" sheetId="12" r:id="rId1"/>
    <sheet name="Ranch Income Analysis" sheetId="13" r:id="rId2"/>
    <sheet name="Schedule F Expenses Data Input" sheetId="1" r:id="rId3"/>
    <sheet name="Ranch Expense Analysis" sheetId="6" r:id="rId4"/>
    <sheet name="Est. Profits-Breakeven Price" sheetId="5" r:id="rId5"/>
    <sheet name="Profits-Breakeven % Change" sheetId="4" r:id="rId6"/>
  </sheets>
  <externalReferences>
    <externalReference r:id="rId7"/>
  </externalReferences>
  <definedNames>
    <definedName name="\AUTOEXEC" localSheetId="5">#REF!</definedName>
    <definedName name="\AUTOEXEC" localSheetId="3">#REF!</definedName>
    <definedName name="\AUTOEXEC" localSheetId="1">#REF!</definedName>
    <definedName name="\AUTOEXEC" localSheetId="0">#REF!</definedName>
    <definedName name="\AUTOEXEC">#REF!</definedName>
    <definedName name="\autoexeci">[1]FesEst02!$K$1</definedName>
    <definedName name="\l" localSheetId="5">#REF!</definedName>
    <definedName name="\l" localSheetId="3">#REF!</definedName>
    <definedName name="\l" localSheetId="1">#REF!</definedName>
    <definedName name="\l" localSheetId="0">#REF!</definedName>
    <definedName name="\l">#REF!</definedName>
    <definedName name="\p" localSheetId="5">#REF!</definedName>
    <definedName name="\p" localSheetId="3">#REF!</definedName>
    <definedName name="\p" localSheetId="1">#REF!</definedName>
    <definedName name="\p" localSheetId="0">#REF!</definedName>
    <definedName name="\p">#REF!</definedName>
    <definedName name="ANCHOR" localSheetId="5">#REF!</definedName>
    <definedName name="ANCHOR" localSheetId="3">#REF!</definedName>
    <definedName name="ANCHOR" localSheetId="1">#REF!</definedName>
    <definedName name="ANCHOR" localSheetId="0">#REF!</definedName>
    <definedName name="ANCHOR">#REF!</definedName>
    <definedName name="BTABLE" localSheetId="5">#REF!</definedName>
    <definedName name="BTABLE" localSheetId="3">#REF!</definedName>
    <definedName name="BTABLE" localSheetId="1">#REF!</definedName>
    <definedName name="BTABLE" localSheetId="0">#REF!</definedName>
    <definedName name="BTABLE">#REF!</definedName>
    <definedName name="BTABLE1" localSheetId="5">#REF!</definedName>
    <definedName name="BTABLE1" localSheetId="3">#REF!</definedName>
    <definedName name="BTABLE1" localSheetId="1">#REF!</definedName>
    <definedName name="BTABLE1" localSheetId="0">#REF!</definedName>
    <definedName name="BTABLE1">#REF!</definedName>
    <definedName name="CHEMICAL" localSheetId="5">#REF!</definedName>
    <definedName name="CHEMICAL" localSheetId="3">#REF!</definedName>
    <definedName name="CHEMICAL" localSheetId="1">#REF!</definedName>
    <definedName name="CHEMICAL" localSheetId="0">#REF!</definedName>
    <definedName name="CHEMICAL">#REF!</definedName>
    <definedName name="ETABLE" localSheetId="5">#REF!</definedName>
    <definedName name="ETABLE" localSheetId="3">#REF!</definedName>
    <definedName name="ETABLE" localSheetId="1">#REF!</definedName>
    <definedName name="ETABLE" localSheetId="0">#REF!</definedName>
    <definedName name="ETABLE">#REF!</definedName>
    <definedName name="FOOT" localSheetId="5">#REF!</definedName>
    <definedName name="FOOT" localSheetId="3">#REF!</definedName>
    <definedName name="FOOT" localSheetId="1">#REF!</definedName>
    <definedName name="FOOT" localSheetId="0">#REF!</definedName>
    <definedName name="FOOT">#REF!</definedName>
    <definedName name="FOOT1" localSheetId="5">#REF!</definedName>
    <definedName name="FOOT1" localSheetId="3">#REF!</definedName>
    <definedName name="FOOT1" localSheetId="1">#REF!</definedName>
    <definedName name="FOOT1" localSheetId="0">#REF!</definedName>
    <definedName name="FOOT1">#REF!</definedName>
    <definedName name="FOOTJC" localSheetId="5">#REF!</definedName>
    <definedName name="FOOTJC" localSheetId="3">#REF!</definedName>
    <definedName name="FOOTJC" localSheetId="1">#REF!</definedName>
    <definedName name="FOOTJC" localSheetId="0">#REF!</definedName>
    <definedName name="FOOTJC">#REF!</definedName>
    <definedName name="HEAD" localSheetId="5">#REF!</definedName>
    <definedName name="HEAD" localSheetId="3">#REF!</definedName>
    <definedName name="HEAD" localSheetId="1">#REF!</definedName>
    <definedName name="HEAD" localSheetId="0">#REF!</definedName>
    <definedName name="HEAD">#REF!</definedName>
    <definedName name="HELP" localSheetId="5">#REF!</definedName>
    <definedName name="HELP" localSheetId="3">#REF!</definedName>
    <definedName name="HELP" localSheetId="1">#REF!</definedName>
    <definedName name="HELP" localSheetId="0">#REF!</definedName>
    <definedName name="HELP">#REF!</definedName>
    <definedName name="HERB" localSheetId="5">#REF!</definedName>
    <definedName name="HERB" localSheetId="3">#REF!</definedName>
    <definedName name="HERB" localSheetId="1">#REF!</definedName>
    <definedName name="HERB" localSheetId="0">#REF!</definedName>
    <definedName name="HERB">#REF!</definedName>
    <definedName name="I" localSheetId="1">#REF!</definedName>
    <definedName name="I" localSheetId="0">#REF!</definedName>
    <definedName name="I">#REF!</definedName>
    <definedName name="INFO" localSheetId="5">#REF!</definedName>
    <definedName name="INFO" localSheetId="3">#REF!</definedName>
    <definedName name="INFO" localSheetId="1">#REF!</definedName>
    <definedName name="INFO" localSheetId="0">#REF!</definedName>
    <definedName name="INFO">#REF!</definedName>
    <definedName name="INSECT" localSheetId="5">#REF!</definedName>
    <definedName name="INSECT" localSheetId="3">#REF!</definedName>
    <definedName name="INSECT" localSheetId="1">#REF!</definedName>
    <definedName name="INSECT" localSheetId="0">#REF!</definedName>
    <definedName name="INSECT">#REF!</definedName>
    <definedName name="INVEST" localSheetId="5">#REF!</definedName>
    <definedName name="INVEST" localSheetId="3">#REF!</definedName>
    <definedName name="INVEST" localSheetId="1">#REF!</definedName>
    <definedName name="INVEST" localSheetId="0">#REF!</definedName>
    <definedName name="INVEST">#REF!</definedName>
    <definedName name="JWFOOT" localSheetId="5">#REF!</definedName>
    <definedName name="JWFOOT" localSheetId="3">#REF!</definedName>
    <definedName name="JWFOOT" localSheetId="1">#REF!</definedName>
    <definedName name="JWFOOT" localSheetId="0">#REF!</definedName>
    <definedName name="JWFOOT">#REF!</definedName>
    <definedName name="JWFOOT1" localSheetId="5">#REF!</definedName>
    <definedName name="JWFOOT1" localSheetId="3">#REF!</definedName>
    <definedName name="JWFOOT1" localSheetId="1">#REF!</definedName>
    <definedName name="JWFOOT1" localSheetId="0">#REF!</definedName>
    <definedName name="JWFOOT1">#REF!</definedName>
    <definedName name="JWHELP" localSheetId="5">#REF!</definedName>
    <definedName name="JWHELP" localSheetId="3">#REF!</definedName>
    <definedName name="JWHELP" localSheetId="1">#REF!</definedName>
    <definedName name="JWHELP" localSheetId="0">#REF!</definedName>
    <definedName name="JWHELP">#REF!</definedName>
    <definedName name="JWMTABLE" localSheetId="5">#REF!</definedName>
    <definedName name="JWMTABLE" localSheetId="3">#REF!</definedName>
    <definedName name="JWMTABLE" localSheetId="1">#REF!</definedName>
    <definedName name="JWMTABLE" localSheetId="0">#REF!</definedName>
    <definedName name="JWMTABLE">#REF!</definedName>
    <definedName name="JWTABLE" localSheetId="5">#REF!</definedName>
    <definedName name="JWTABLE" localSheetId="3">#REF!</definedName>
    <definedName name="JWTABLE" localSheetId="1">#REF!</definedName>
    <definedName name="JWTABLE" localSheetId="0">#REF!</definedName>
    <definedName name="JWTABLE">#REF!</definedName>
    <definedName name="JWTABLE1" localSheetId="5">#REF!</definedName>
    <definedName name="JWTABLE1" localSheetId="3">#REF!</definedName>
    <definedName name="JWTABLE1" localSheetId="1">#REF!</definedName>
    <definedName name="JWTABLE1" localSheetId="0">#REF!</definedName>
    <definedName name="JWTABLE1">#REF!</definedName>
    <definedName name="JWTRAC" localSheetId="5">#REF!</definedName>
    <definedName name="JWTRAC" localSheetId="3">#REF!</definedName>
    <definedName name="JWTRAC" localSheetId="1">#REF!</definedName>
    <definedName name="JWTRAC" localSheetId="0">#REF!</definedName>
    <definedName name="JWTRAC">#REF!</definedName>
    <definedName name="MTABLE" localSheetId="5">#REF!</definedName>
    <definedName name="MTABLE" localSheetId="3">#REF!</definedName>
    <definedName name="MTABLE" localSheetId="1">#REF!</definedName>
    <definedName name="MTABLE" localSheetId="0">#REF!</definedName>
    <definedName name="MTABLE">#REF!</definedName>
    <definedName name="REF" localSheetId="5">#REF!</definedName>
    <definedName name="REF" localSheetId="3">#REF!</definedName>
    <definedName name="REF" localSheetId="1">#REF!</definedName>
    <definedName name="REF" localSheetId="0">#REF!</definedName>
    <definedName name="REF">#REF!</definedName>
    <definedName name="s" localSheetId="1">#REF!</definedName>
    <definedName name="s" localSheetId="0">#REF!</definedName>
    <definedName name="s">#REF!</definedName>
    <definedName name="STABLE" localSheetId="5">#REF!</definedName>
    <definedName name="STABLE" localSheetId="3">#REF!</definedName>
    <definedName name="STABLE" localSheetId="1">#REF!</definedName>
    <definedName name="STABLE" localSheetId="0">#REF!</definedName>
    <definedName name="STABLE">#REF!</definedName>
    <definedName name="TRAC" localSheetId="5">#REF!</definedName>
    <definedName name="TRAC" localSheetId="3">#REF!</definedName>
    <definedName name="TRAC" localSheetId="1">#REF!</definedName>
    <definedName name="TRAC" localSheetId="0">#REF!</definedName>
    <definedName name="TRAC">#REF!</definedName>
  </definedNames>
  <calcPr calcId="152511" concurrentManualCount="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2" l="1"/>
  <c r="D8" i="13" s="1"/>
  <c r="E8" i="13"/>
  <c r="F8" i="13"/>
  <c r="G8" i="13"/>
  <c r="E9" i="13"/>
  <c r="F9" i="13"/>
  <c r="G9" i="13" s="1"/>
  <c r="E10" i="13"/>
  <c r="F10" i="13"/>
  <c r="G10" i="13" s="1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 s="1"/>
  <c r="F7" i="13"/>
  <c r="G7" i="13" s="1"/>
  <c r="E7" i="13"/>
  <c r="B8" i="13"/>
  <c r="B9" i="13"/>
  <c r="B10" i="13"/>
  <c r="B11" i="13"/>
  <c r="B12" i="13"/>
  <c r="B13" i="13"/>
  <c r="B14" i="13"/>
  <c r="B15" i="13"/>
  <c r="B16" i="13"/>
  <c r="B7" i="13"/>
  <c r="C16" i="13"/>
  <c r="C8" i="13"/>
  <c r="C9" i="13"/>
  <c r="C10" i="13"/>
  <c r="C11" i="13"/>
  <c r="C12" i="13"/>
  <c r="C13" i="13"/>
  <c r="C14" i="13"/>
  <c r="C15" i="13"/>
  <c r="C7" i="13"/>
  <c r="M2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7" i="6"/>
  <c r="L22" i="6" s="1"/>
  <c r="D16" i="13" l="1"/>
  <c r="E18" i="13"/>
  <c r="L24" i="6" s="1"/>
  <c r="D9" i="13"/>
  <c r="D15" i="13"/>
  <c r="D13" i="13"/>
  <c r="D11" i="13"/>
  <c r="D7" i="13"/>
  <c r="D14" i="13"/>
  <c r="F18" i="13"/>
  <c r="M24" i="6" s="1"/>
  <c r="D12" i="13"/>
  <c r="D10" i="13"/>
  <c r="G18" i="13"/>
  <c r="N24" i="6" s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7" i="6"/>
  <c r="C7" i="6"/>
  <c r="H26" i="1"/>
  <c r="D7" i="6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D10" i="6"/>
  <c r="D16" i="6"/>
  <c r="D17" i="6"/>
  <c r="E8" i="4"/>
  <c r="E7" i="4"/>
  <c r="G7" i="4" s="1"/>
  <c r="I7" i="4" s="1"/>
  <c r="E9" i="4"/>
  <c r="G9" i="4" s="1"/>
  <c r="I9" i="4" s="1"/>
  <c r="G8" i="5"/>
  <c r="E6" i="4" s="1"/>
  <c r="E8" i="5"/>
  <c r="E14" i="5" s="1"/>
  <c r="E16" i="5" s="1"/>
  <c r="E5" i="4"/>
  <c r="H14" i="4" s="1"/>
  <c r="D18" i="13" l="1"/>
  <c r="F16" i="4"/>
  <c r="H16" i="4" s="1"/>
  <c r="F18" i="4"/>
  <c r="H18" i="4" s="1"/>
  <c r="G6" i="4"/>
  <c r="I6" i="4" s="1"/>
  <c r="G8" i="4"/>
  <c r="I8" i="4" s="1"/>
  <c r="F17" i="4" s="1"/>
  <c r="H17" i="4" s="1"/>
  <c r="F15" i="4"/>
  <c r="H15" i="4" s="1"/>
  <c r="E15" i="5"/>
  <c r="G14" i="5"/>
  <c r="G16" i="5" s="1"/>
  <c r="G15" i="5"/>
  <c r="N22" i="6"/>
  <c r="K17" i="6"/>
  <c r="D9" i="6"/>
  <c r="K16" i="6"/>
  <c r="K10" i="6"/>
  <c r="K9" i="6"/>
  <c r="K15" i="6"/>
  <c r="K8" i="6"/>
  <c r="D15" i="6"/>
  <c r="D8" i="6"/>
  <c r="K14" i="6"/>
  <c r="K7" i="6"/>
  <c r="D14" i="6"/>
  <c r="K20" i="6"/>
  <c r="K13" i="6"/>
  <c r="D20" i="6"/>
  <c r="D13" i="6"/>
  <c r="K19" i="6"/>
  <c r="K12" i="6"/>
  <c r="D19" i="6"/>
  <c r="D12" i="6"/>
  <c r="K18" i="6"/>
  <c r="K11" i="6"/>
  <c r="D18" i="6"/>
  <c r="D11" i="6"/>
  <c r="K22" i="6" l="1"/>
</calcChain>
</file>

<file path=xl/sharedStrings.xml><?xml version="1.0" encoding="utf-8"?>
<sst xmlns="http://schemas.openxmlformats.org/spreadsheetml/2006/main" count="121" uniqueCount="86">
  <si>
    <t>Car and truck expenses</t>
  </si>
  <si>
    <t>Chemicals</t>
  </si>
  <si>
    <t>Conservation expenses</t>
  </si>
  <si>
    <t>Custom hire (machine work)</t>
  </si>
  <si>
    <t>Depreciation and section 179 expense</t>
  </si>
  <si>
    <t>Employee benefit programs</t>
  </si>
  <si>
    <t>Feed</t>
  </si>
  <si>
    <t>Freight and trucking</t>
  </si>
  <si>
    <t>Gasoline, fuel, and oil</t>
  </si>
  <si>
    <t>Insurance (other than health)</t>
  </si>
  <si>
    <t>Interest: Mortgage</t>
  </si>
  <si>
    <t>Interest: Other</t>
  </si>
  <si>
    <t>21b</t>
  </si>
  <si>
    <t>21a</t>
  </si>
  <si>
    <t>Labor hired (less employment credits)</t>
  </si>
  <si>
    <t>24a</t>
  </si>
  <si>
    <t>24b</t>
  </si>
  <si>
    <t>32a</t>
  </si>
  <si>
    <t>32b</t>
  </si>
  <si>
    <t>32c</t>
  </si>
  <si>
    <t>32d</t>
  </si>
  <si>
    <t>Pension and profit-sharing plans</t>
  </si>
  <si>
    <t>Repairs and maintenance</t>
  </si>
  <si>
    <t>Seeds and plants</t>
  </si>
  <si>
    <t>Storage and warehousing</t>
  </si>
  <si>
    <t>Supplies</t>
  </si>
  <si>
    <t>Taxes</t>
  </si>
  <si>
    <t>Utilities</t>
  </si>
  <si>
    <t>Veterinary, breeding, and medicine</t>
  </si>
  <si>
    <t>Other expenses:</t>
  </si>
  <si>
    <t>Total expenses</t>
  </si>
  <si>
    <t>Weaning Percent, %</t>
  </si>
  <si>
    <t>Per Head</t>
  </si>
  <si>
    <t>Difference</t>
  </si>
  <si>
    <t>Calculations</t>
  </si>
  <si>
    <t>Your Farm</t>
  </si>
  <si>
    <t>Chris Prevatt and Walt Prevatt</t>
  </si>
  <si>
    <t>Example</t>
  </si>
  <si>
    <t>Estimating Cow-Calf Profitability and Breakeven Price</t>
  </si>
  <si>
    <r>
      <t xml:space="preserve">Total Cow-Calf Production Costs, </t>
    </r>
    <r>
      <rPr>
        <i/>
        <sz val="16"/>
        <rFont val="Arial"/>
        <family val="2"/>
      </rPr>
      <t>$/year</t>
    </r>
  </si>
  <si>
    <r>
      <t xml:space="preserve">Weaning Percent, </t>
    </r>
    <r>
      <rPr>
        <i/>
        <sz val="16"/>
        <rFont val="Arial"/>
        <family val="2"/>
      </rPr>
      <t>%</t>
    </r>
  </si>
  <si>
    <r>
      <t xml:space="preserve">Weaning Weight, </t>
    </r>
    <r>
      <rPr>
        <i/>
        <sz val="16"/>
        <rFont val="Arial"/>
        <family val="2"/>
      </rPr>
      <t>lbs./calf</t>
    </r>
  </si>
  <si>
    <r>
      <t xml:space="preserve">Market Price Received, </t>
    </r>
    <r>
      <rPr>
        <i/>
        <sz val="16"/>
        <rFont val="Arial"/>
        <family val="2"/>
      </rPr>
      <t>$/lb.</t>
    </r>
  </si>
  <si>
    <r>
      <t xml:space="preserve">Projected Value of Gain, </t>
    </r>
    <r>
      <rPr>
        <i/>
        <sz val="16"/>
        <rFont val="Arial"/>
        <family val="2"/>
      </rPr>
      <t>$/lb.</t>
    </r>
  </si>
  <si>
    <r>
      <t xml:space="preserve">Total Profit/Loss, </t>
    </r>
    <r>
      <rPr>
        <i/>
        <sz val="16"/>
        <rFont val="Arial"/>
        <family val="2"/>
      </rPr>
      <t>$/year</t>
    </r>
  </si>
  <si>
    <t>The Impact of Change on your Cow-Calf Operation</t>
  </si>
  <si>
    <t>$/beef cow</t>
  </si>
  <si>
    <t>$/day</t>
  </si>
  <si>
    <t>$/beef cow/day</t>
  </si>
  <si>
    <r>
      <t>Number of Beef Cows,</t>
    </r>
    <r>
      <rPr>
        <i/>
        <sz val="16"/>
        <rFont val="Arial"/>
        <family val="2"/>
      </rPr>
      <t xml:space="preserve"> head</t>
    </r>
  </si>
  <si>
    <r>
      <t xml:space="preserve">Calf Production Costs Per Beef Cow, </t>
    </r>
    <r>
      <rPr>
        <i/>
        <sz val="16"/>
        <rFont val="Arial"/>
        <family val="2"/>
      </rPr>
      <t>$/head</t>
    </r>
  </si>
  <si>
    <r>
      <t xml:space="preserve">Estimated Profit/Loss Per Beef Cow, </t>
    </r>
    <r>
      <rPr>
        <i/>
        <sz val="16"/>
        <rFont val="Arial"/>
        <family val="2"/>
      </rPr>
      <t>$/head</t>
    </r>
  </si>
  <si>
    <t>Fertilizers and lime</t>
  </si>
  <si>
    <t>Rent or lease: Vehicles, machinery, equipment</t>
  </si>
  <si>
    <t>Rent or lease: Other (land, animals, etc.)</t>
  </si>
  <si>
    <r>
      <t xml:space="preserve">Breakeven Price or UCOP, </t>
    </r>
    <r>
      <rPr>
        <i/>
        <sz val="16"/>
        <rFont val="Arial"/>
        <family val="2"/>
      </rPr>
      <t>$/lb.</t>
    </r>
  </si>
  <si>
    <t>% of total costs</t>
  </si>
  <si>
    <t xml:space="preserve">  # of females exposed</t>
  </si>
  <si>
    <r>
      <t xml:space="preserve">Total Cull Bull and Cow Revenue, </t>
    </r>
    <r>
      <rPr>
        <i/>
        <sz val="16"/>
        <rFont val="Arial"/>
        <family val="2"/>
      </rPr>
      <t>$/year</t>
    </r>
  </si>
  <si>
    <t>Data Input Cells Highlighted in Yellow</t>
  </si>
  <si>
    <r>
      <t xml:space="preserve">Number of Beef Cows, </t>
    </r>
    <r>
      <rPr>
        <i/>
        <sz val="16"/>
        <rFont val="Arial"/>
        <family val="2"/>
      </rPr>
      <t>head</t>
    </r>
  </si>
  <si>
    <t>Cow-Calf Ranch Analysis</t>
  </si>
  <si>
    <r>
      <t xml:space="preserve">Improved Profitability for the Given </t>
    </r>
    <r>
      <rPr>
        <b/>
        <i/>
        <sz val="24"/>
        <rFont val="Arial"/>
        <family val="2"/>
      </rPr>
      <t>%</t>
    </r>
    <r>
      <rPr>
        <b/>
        <sz val="24"/>
        <rFont val="Arial"/>
        <family val="2"/>
      </rPr>
      <t xml:space="preserve"> Change</t>
    </r>
  </si>
  <si>
    <t>Part II: Ranch Expenses - Cash Method</t>
  </si>
  <si>
    <t>Part I: Ranch Income - Cash Method</t>
  </si>
  <si>
    <r>
      <t xml:space="preserve">Net farm profit or </t>
    </r>
    <r>
      <rPr>
        <b/>
        <sz val="22"/>
        <color rgb="FFFF0000"/>
        <rFont val="Arial"/>
        <family val="2"/>
      </rPr>
      <t>(loss)</t>
    </r>
  </si>
  <si>
    <t>1c</t>
  </si>
  <si>
    <t>Sales of livestock, produce, grains, and other products you raised</t>
  </si>
  <si>
    <t>3b</t>
  </si>
  <si>
    <t>4b</t>
  </si>
  <si>
    <t>5c</t>
  </si>
  <si>
    <t>6b</t>
  </si>
  <si>
    <t>Custom hire (machine work) income</t>
  </si>
  <si>
    <t>Gross Income</t>
  </si>
  <si>
    <t>Other income</t>
  </si>
  <si>
    <t>Cooperative distributions</t>
  </si>
  <si>
    <t>Agricultural program payments</t>
  </si>
  <si>
    <t>Commodity Credit Corporation (CCC) loans reported under election</t>
  </si>
  <si>
    <t>Crop insurance proceeds and federal crop disaster payments</t>
  </si>
  <si>
    <t>Net sales of livestock and other resale items</t>
  </si>
  <si>
    <t>5a</t>
  </si>
  <si>
    <t>6d</t>
  </si>
  <si>
    <t>Crop insurance proceeds and federal crop disaster payments deferred</t>
  </si>
  <si>
    <t>Commodity Credit Corporation (CCC) loans forfeited</t>
  </si>
  <si>
    <r>
      <t>Percentage Change (</t>
    </r>
    <r>
      <rPr>
        <b/>
        <i/>
        <sz val="26"/>
        <rFont val="Arial"/>
        <family val="2"/>
      </rPr>
      <t>Improvement</t>
    </r>
    <r>
      <rPr>
        <b/>
        <sz val="26"/>
        <rFont val="Arial"/>
        <family val="2"/>
      </rPr>
      <t>)</t>
    </r>
  </si>
  <si>
    <t>% of 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</si>
</sst>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i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2"/>
      <color rgb="FFFF0000"/>
      <name val="Arial"/>
      <family val="2"/>
    </font>
    <font>
      <b/>
      <sz val="28"/>
      <color theme="1"/>
      <name val="Arial"/>
      <family val="2"/>
    </font>
    <font>
      <b/>
      <i/>
      <sz val="48"/>
      <color theme="1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5"/>
      <name val="Arial"/>
      <family val="2"/>
    </font>
    <font>
      <b/>
      <i/>
      <sz val="26"/>
      <name val="Arial"/>
      <family val="2"/>
    </font>
    <font>
      <b/>
      <i/>
      <sz val="16"/>
      <name val="Arial"/>
      <family val="2"/>
    </font>
    <font>
      <b/>
      <sz val="30"/>
      <color theme="1"/>
      <name val="Arial"/>
      <family val="2"/>
    </font>
    <font>
      <b/>
      <i/>
      <sz val="26"/>
      <color theme="1"/>
      <name val="Arial"/>
      <family val="2"/>
    </font>
    <font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4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vertical="center"/>
    </xf>
    <xf numFmtId="0" fontId="4" fillId="4" borderId="0" xfId="1" applyFont="1" applyAlignment="1">
      <alignment vertical="center"/>
    </xf>
    <xf numFmtId="0" fontId="4" fillId="4" borderId="0" xfId="1" applyFont="1" applyBorder="1" applyAlignment="1">
      <alignment vertical="center"/>
    </xf>
    <xf numFmtId="0" fontId="5" fillId="4" borderId="0" xfId="1" applyFont="1" applyAlignment="1">
      <alignment horizontal="center" vertical="center"/>
    </xf>
    <xf numFmtId="0" fontId="6" fillId="4" borderId="0" xfId="1" applyFont="1" applyBorder="1" applyAlignment="1">
      <alignment horizontal="left" vertical="center"/>
    </xf>
    <xf numFmtId="164" fontId="5" fillId="4" borderId="1" xfId="1" applyNumberFormat="1" applyFont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2" fontId="5" fillId="4" borderId="1" xfId="1" applyNumberFormat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9" fontId="5" fillId="4" borderId="1" xfId="2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0" fontId="5" fillId="4" borderId="0" xfId="1" applyFont="1" applyBorder="1" applyAlignment="1">
      <alignment horizontal="center" vertical="center"/>
    </xf>
    <xf numFmtId="0" fontId="9" fillId="4" borderId="0" xfId="1" applyFont="1"/>
    <xf numFmtId="0" fontId="9" fillId="4" borderId="0" xfId="1" applyFont="1" applyBorder="1"/>
    <xf numFmtId="0" fontId="5" fillId="4" borderId="1" xfId="1" applyFont="1" applyBorder="1" applyAlignment="1">
      <alignment horizontal="center" vertical="center"/>
    </xf>
    <xf numFmtId="3" fontId="5" fillId="4" borderId="1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/>
    </xf>
    <xf numFmtId="9" fontId="5" fillId="4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14" fillId="3" borderId="1" xfId="1" applyNumberFormat="1" applyFont="1" applyFill="1" applyBorder="1" applyAlignment="1">
      <alignment horizontal="center"/>
    </xf>
    <xf numFmtId="165" fontId="14" fillId="3" borderId="1" xfId="1" applyNumberFormat="1" applyFont="1" applyFill="1" applyBorder="1" applyAlignment="1">
      <alignment horizontal="center"/>
    </xf>
    <xf numFmtId="9" fontId="14" fillId="3" borderId="1" xfId="2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9" fontId="14" fillId="3" borderId="2" xfId="2" applyFont="1" applyFill="1" applyBorder="1" applyAlignment="1">
      <alignment horizontal="center" vertical="center"/>
    </xf>
    <xf numFmtId="0" fontId="10" fillId="4" borderId="13" xfId="1" applyFont="1" applyBorder="1" applyAlignment="1">
      <alignment horizontal="center" vertical="center"/>
    </xf>
    <xf numFmtId="0" fontId="18" fillId="4" borderId="13" xfId="1" applyFont="1" applyBorder="1" applyAlignment="1">
      <alignment horizontal="center" vertical="center"/>
    </xf>
    <xf numFmtId="0" fontId="18" fillId="4" borderId="11" xfId="1" applyFont="1" applyBorder="1" applyAlignment="1">
      <alignment horizontal="center" vertical="center"/>
    </xf>
    <xf numFmtId="1" fontId="5" fillId="4" borderId="9" xfId="1" applyNumberFormat="1" applyFont="1" applyBorder="1" applyAlignment="1">
      <alignment horizontal="center" vertical="center"/>
    </xf>
    <xf numFmtId="164" fontId="5" fillId="4" borderId="15" xfId="1" applyNumberFormat="1" applyFont="1" applyBorder="1" applyAlignment="1">
      <alignment horizontal="center" vertical="center"/>
    </xf>
    <xf numFmtId="9" fontId="5" fillId="4" borderId="15" xfId="2" applyFont="1" applyFill="1" applyBorder="1" applyAlignment="1">
      <alignment horizontal="center" vertical="center"/>
    </xf>
    <xf numFmtId="2" fontId="5" fillId="4" borderId="15" xfId="1" applyNumberFormat="1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left" vertical="center"/>
    </xf>
    <xf numFmtId="9" fontId="19" fillId="6" borderId="2" xfId="3" applyFont="1" applyFill="1" applyBorder="1" applyAlignment="1">
      <alignment horizontal="center" vertical="center"/>
    </xf>
    <xf numFmtId="164" fontId="19" fillId="6" borderId="2" xfId="0" applyNumberFormat="1" applyFont="1" applyFill="1" applyBorder="1" applyAlignment="1">
      <alignment horizontal="center" vertical="center"/>
    </xf>
    <xf numFmtId="9" fontId="19" fillId="0" borderId="0" xfId="3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left" vertical="center"/>
    </xf>
    <xf numFmtId="8" fontId="19" fillId="9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9" fontId="7" fillId="0" borderId="2" xfId="3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4" borderId="8" xfId="1" applyFont="1" applyBorder="1" applyAlignment="1">
      <alignment horizontal="left" vertical="center"/>
    </xf>
    <xf numFmtId="0" fontId="5" fillId="4" borderId="0" xfId="1" applyFont="1" applyBorder="1" applyAlignment="1">
      <alignment horizontal="left" vertical="center"/>
    </xf>
    <xf numFmtId="0" fontId="5" fillId="4" borderId="14" xfId="1" applyFont="1" applyBorder="1" applyAlignment="1">
      <alignment horizontal="left" vertical="center"/>
    </xf>
    <xf numFmtId="0" fontId="4" fillId="4" borderId="8" xfId="1" applyFont="1" applyBorder="1" applyAlignment="1">
      <alignment horizontal="center"/>
    </xf>
    <xf numFmtId="0" fontId="4" fillId="4" borderId="0" xfId="1" applyFont="1" applyBorder="1" applyAlignment="1">
      <alignment horizontal="center"/>
    </xf>
    <xf numFmtId="0" fontId="4" fillId="4" borderId="9" xfId="1" applyFont="1" applyBorder="1" applyAlignment="1">
      <alignment horizontal="center"/>
    </xf>
    <xf numFmtId="0" fontId="4" fillId="4" borderId="7" xfId="1" applyFont="1" applyBorder="1" applyAlignment="1">
      <alignment horizontal="center"/>
    </xf>
    <xf numFmtId="0" fontId="4" fillId="4" borderId="6" xfId="1" applyFont="1" applyBorder="1" applyAlignment="1">
      <alignment horizontal="center"/>
    </xf>
    <xf numFmtId="0" fontId="4" fillId="4" borderId="10" xfId="1" applyFont="1" applyBorder="1" applyAlignment="1">
      <alignment horizontal="center"/>
    </xf>
    <xf numFmtId="164" fontId="5" fillId="7" borderId="3" xfId="1" applyNumberFormat="1" applyFont="1" applyFill="1" applyBorder="1" applyAlignment="1">
      <alignment horizontal="center" vertical="center"/>
    </xf>
    <xf numFmtId="164" fontId="5" fillId="7" borderId="5" xfId="1" applyNumberFormat="1" applyFont="1" applyFill="1" applyBorder="1" applyAlignment="1">
      <alignment horizontal="center" vertical="center"/>
    </xf>
    <xf numFmtId="0" fontId="19" fillId="4" borderId="12" xfId="1" applyFont="1" applyBorder="1" applyAlignment="1">
      <alignment horizontal="center" vertical="center" wrapText="1"/>
    </xf>
    <xf numFmtId="0" fontId="19" fillId="4" borderId="13" xfId="1" applyFont="1" applyBorder="1" applyAlignment="1">
      <alignment horizontal="center" vertical="center" wrapText="1"/>
    </xf>
    <xf numFmtId="0" fontId="19" fillId="4" borderId="11" xfId="1" applyFont="1" applyBorder="1" applyAlignment="1">
      <alignment horizontal="center" vertical="center" wrapText="1"/>
    </xf>
    <xf numFmtId="0" fontId="19" fillId="4" borderId="8" xfId="1" applyFont="1" applyBorder="1" applyAlignment="1">
      <alignment horizontal="center" vertical="center" wrapText="1"/>
    </xf>
    <xf numFmtId="0" fontId="19" fillId="4" borderId="0" xfId="1" applyFont="1" applyBorder="1" applyAlignment="1">
      <alignment horizontal="center" vertical="center" wrapText="1"/>
    </xf>
    <xf numFmtId="0" fontId="19" fillId="4" borderId="9" xfId="1" applyFont="1" applyBorder="1" applyAlignment="1">
      <alignment horizontal="center" vertical="center" wrapText="1"/>
    </xf>
    <xf numFmtId="0" fontId="19" fillId="4" borderId="7" xfId="1" applyFont="1" applyBorder="1" applyAlignment="1">
      <alignment horizontal="center" vertical="center" wrapText="1"/>
    </xf>
    <xf numFmtId="0" fontId="19" fillId="4" borderId="6" xfId="1" applyFont="1" applyBorder="1" applyAlignment="1">
      <alignment horizontal="center" vertical="center" wrapText="1"/>
    </xf>
    <xf numFmtId="0" fontId="19" fillId="4" borderId="10" xfId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6" fillId="0" borderId="2" xfId="0" quotePrefix="1" applyFont="1" applyBorder="1" applyAlignment="1">
      <alignment horizontal="left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164" fontId="27" fillId="8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164" fontId="27" fillId="3" borderId="2" xfId="0" applyNumberFormat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6" fillId="4" borderId="12" xfId="1" applyFont="1" applyBorder="1" applyAlignment="1">
      <alignment horizontal="center" vertical="center" wrapText="1"/>
    </xf>
    <xf numFmtId="0" fontId="16" fillId="4" borderId="13" xfId="1" applyFont="1" applyBorder="1" applyAlignment="1">
      <alignment horizontal="center" vertical="center" wrapText="1"/>
    </xf>
    <xf numFmtId="0" fontId="16" fillId="4" borderId="11" xfId="1" applyFont="1" applyBorder="1" applyAlignment="1">
      <alignment horizontal="center" vertical="center" wrapText="1"/>
    </xf>
    <xf numFmtId="0" fontId="16" fillId="4" borderId="7" xfId="1" applyFont="1" applyBorder="1" applyAlignment="1">
      <alignment horizontal="center" vertical="center" wrapText="1"/>
    </xf>
    <xf numFmtId="0" fontId="16" fillId="4" borderId="6" xfId="1" applyFont="1" applyBorder="1" applyAlignment="1">
      <alignment horizontal="center" vertical="center" wrapText="1"/>
    </xf>
    <xf numFmtId="0" fontId="16" fillId="4" borderId="10" xfId="1" applyFont="1" applyBorder="1" applyAlignment="1">
      <alignment horizontal="center" vertical="center" wrapText="1"/>
    </xf>
    <xf numFmtId="0" fontId="29" fillId="4" borderId="3" xfId="1" applyFont="1" applyBorder="1" applyAlignment="1">
      <alignment horizontal="center" vertical="center" wrapText="1"/>
    </xf>
    <xf numFmtId="0" fontId="29" fillId="4" borderId="4" xfId="1" applyFont="1" applyBorder="1" applyAlignment="1">
      <alignment horizontal="center" vertical="center" wrapText="1"/>
    </xf>
    <xf numFmtId="0" fontId="29" fillId="4" borderId="5" xfId="1" applyFont="1" applyBorder="1" applyAlignment="1">
      <alignment horizontal="center" vertical="center" wrapText="1"/>
    </xf>
    <xf numFmtId="0" fontId="4" fillId="4" borderId="12" xfId="1" applyFont="1" applyBorder="1" applyAlignment="1">
      <alignment horizontal="center"/>
    </xf>
    <xf numFmtId="0" fontId="4" fillId="4" borderId="13" xfId="1" applyFont="1" applyBorder="1" applyAlignment="1">
      <alignment horizontal="center"/>
    </xf>
    <xf numFmtId="164" fontId="5" fillId="4" borderId="16" xfId="1" applyNumberFormat="1" applyFont="1" applyBorder="1" applyAlignment="1">
      <alignment horizontal="center" vertical="center"/>
    </xf>
    <xf numFmtId="0" fontId="10" fillId="4" borderId="13" xfId="1" applyFont="1" applyBorder="1" applyAlignment="1">
      <alignment horizontal="center" vertical="center"/>
    </xf>
    <xf numFmtId="0" fontId="10" fillId="4" borderId="0" xfId="1" applyFont="1" applyBorder="1" applyAlignment="1">
      <alignment horizontal="center" vertical="center"/>
    </xf>
    <xf numFmtId="0" fontId="4" fillId="4" borderId="11" xfId="1" applyFont="1" applyBorder="1" applyAlignment="1">
      <alignment horizontal="center"/>
    </xf>
    <xf numFmtId="0" fontId="4" fillId="4" borderId="17" xfId="1" applyFont="1" applyBorder="1" applyAlignment="1">
      <alignment horizontal="center"/>
    </xf>
    <xf numFmtId="0" fontId="4" fillId="4" borderId="12" xfId="1" applyFont="1" applyBorder="1" applyAlignment="1">
      <alignment horizontal="center" vertical="center"/>
    </xf>
    <xf numFmtId="0" fontId="4" fillId="4" borderId="13" xfId="1" applyFont="1" applyBorder="1" applyAlignment="1">
      <alignment horizontal="center" vertical="center"/>
    </xf>
    <xf numFmtId="0" fontId="5" fillId="4" borderId="7" xfId="1" applyFont="1" applyBorder="1" applyAlignment="1">
      <alignment horizontal="center" vertical="center"/>
    </xf>
    <xf numFmtId="0" fontId="5" fillId="4" borderId="6" xfId="1" applyFont="1" applyBorder="1" applyAlignment="1">
      <alignment horizontal="center" vertical="center"/>
    </xf>
    <xf numFmtId="0" fontId="5" fillId="4" borderId="10" xfId="1" applyFont="1" applyBorder="1" applyAlignment="1">
      <alignment horizontal="center" vertical="center"/>
    </xf>
    <xf numFmtId="0" fontId="18" fillId="4" borderId="0" xfId="1" applyFont="1" applyBorder="1" applyAlignment="1">
      <alignment horizontal="center" vertical="center"/>
    </xf>
    <xf numFmtId="0" fontId="18" fillId="4" borderId="13" xfId="1" applyFont="1" applyBorder="1" applyAlignment="1">
      <alignment vertical="center"/>
    </xf>
    <xf numFmtId="0" fontId="18" fillId="4" borderId="18" xfId="1" applyFont="1" applyBorder="1" applyAlignment="1">
      <alignment horizontal="center" vertical="center"/>
    </xf>
    <xf numFmtId="0" fontId="5" fillId="4" borderId="3" xfId="1" applyFont="1" applyBorder="1" applyAlignment="1">
      <alignment horizontal="left" vertical="center"/>
    </xf>
    <xf numFmtId="0" fontId="5" fillId="4" borderId="4" xfId="1" applyFont="1" applyBorder="1" applyAlignment="1">
      <alignment horizontal="left" vertical="center"/>
    </xf>
    <xf numFmtId="0" fontId="5" fillId="4" borderId="5" xfId="1" applyFont="1" applyBorder="1" applyAlignment="1">
      <alignment horizontal="left" vertical="center"/>
    </xf>
    <xf numFmtId="0" fontId="31" fillId="4" borderId="3" xfId="1" applyFont="1" applyBorder="1" applyAlignment="1">
      <alignment horizontal="center" vertical="center"/>
    </xf>
    <xf numFmtId="0" fontId="31" fillId="4" borderId="5" xfId="1" applyFont="1" applyBorder="1" applyAlignment="1">
      <alignment horizontal="center" vertical="center"/>
    </xf>
    <xf numFmtId="164" fontId="17" fillId="0" borderId="12" xfId="1" applyNumberFormat="1" applyFont="1" applyFill="1" applyBorder="1" applyAlignment="1">
      <alignment horizontal="center" vertical="center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11" xfId="1" applyNumberFormat="1" applyFont="1" applyFill="1" applyBorder="1" applyAlignment="1">
      <alignment horizontal="center" vertical="center"/>
    </xf>
    <xf numFmtId="164" fontId="17" fillId="0" borderId="8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164" fontId="17" fillId="0" borderId="10" xfId="1" applyNumberFormat="1" applyFont="1" applyFill="1" applyBorder="1" applyAlignment="1">
      <alignment horizontal="center" vertical="center"/>
    </xf>
    <xf numFmtId="0" fontId="32" fillId="4" borderId="3" xfId="1" applyFont="1" applyBorder="1" applyAlignment="1">
      <alignment horizontal="center" vertical="center"/>
    </xf>
    <xf numFmtId="0" fontId="32" fillId="4" borderId="4" xfId="1" applyFont="1" applyBorder="1" applyAlignment="1">
      <alignment horizontal="center" vertical="center"/>
    </xf>
    <xf numFmtId="0" fontId="32" fillId="4" borderId="5" xfId="1" applyFont="1" applyBorder="1" applyAlignment="1">
      <alignment horizontal="center" vertical="center"/>
    </xf>
    <xf numFmtId="0" fontId="33" fillId="4" borderId="12" xfId="1" applyFont="1" applyBorder="1" applyAlignment="1">
      <alignment horizontal="center" vertical="center" wrapText="1"/>
    </xf>
    <xf numFmtId="0" fontId="33" fillId="4" borderId="13" xfId="1" applyFont="1" applyBorder="1" applyAlignment="1">
      <alignment horizontal="center" vertical="center" wrapText="1"/>
    </xf>
    <xf numFmtId="0" fontId="33" fillId="4" borderId="11" xfId="1" applyFont="1" applyBorder="1" applyAlignment="1">
      <alignment horizontal="center" vertical="center" wrapText="1"/>
    </xf>
    <xf numFmtId="0" fontId="33" fillId="4" borderId="7" xfId="1" applyFont="1" applyBorder="1" applyAlignment="1">
      <alignment horizontal="center" vertical="center" wrapText="1"/>
    </xf>
    <xf numFmtId="0" fontId="33" fillId="4" borderId="6" xfId="1" applyFont="1" applyBorder="1" applyAlignment="1">
      <alignment horizontal="center" vertical="center" wrapText="1"/>
    </xf>
    <xf numFmtId="0" fontId="33" fillId="4" borderId="10" xfId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4" fontId="19" fillId="6" borderId="2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>
                <a:solidFill>
                  <a:sysClr val="windowText" lastClr="000000"/>
                </a:solidFill>
              </a:rPr>
              <a:t>Ranch Income Analysis, % of total revenue</a:t>
            </a:r>
          </a:p>
        </c:rich>
      </c:tx>
      <c:layout>
        <c:manualLayout>
          <c:xMode val="edge"/>
          <c:yMode val="edge"/>
          <c:x val="0.26027935140125708"/>
          <c:y val="2.0597806770121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6918619698983E-2"/>
          <c:y val="0.11071351709160632"/>
          <c:w val="0.89757733524190386"/>
          <c:h val="0.61924842358462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Income Analysis'!$D$6</c:f>
              <c:strCache>
                <c:ptCount val="1"/>
                <c:pt idx="0">
                  <c:v>% of total revenue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'Ranch Income Analysis'!$C$7:$C$16</c:f>
              <c:strCache>
                <c:ptCount val="10"/>
                <c:pt idx="0">
                  <c:v>Net sales of livestock and other resale items</c:v>
                </c:pt>
                <c:pt idx="1">
                  <c:v>Sales of livestock, produce, grains, and other products you raised</c:v>
                </c:pt>
                <c:pt idx="2">
                  <c:v>Cooperative distributions</c:v>
                </c:pt>
                <c:pt idx="3">
                  <c:v>Agricultural program payments</c:v>
                </c:pt>
                <c:pt idx="4">
                  <c:v>Commodity Credit Corporation (CCC) loans reported under election</c:v>
                </c:pt>
                <c:pt idx="5">
                  <c:v>Commodity Credit Corporation (CCC) loans forfeited</c:v>
                </c:pt>
                <c:pt idx="6">
                  <c:v>Crop insurance proceeds and federal crop disaster payments</c:v>
                </c:pt>
                <c:pt idx="7">
                  <c:v>Crop insurance proceeds and federal crop disaster payments deferred</c:v>
                </c:pt>
                <c:pt idx="8">
                  <c:v>Custom hire (machine work) income</c:v>
                </c:pt>
                <c:pt idx="9">
                  <c:v>Other income</c:v>
                </c:pt>
              </c:strCache>
            </c:strRef>
          </c:cat>
          <c:val>
            <c:numRef>
              <c:f>'Ranch Income Analysis'!$D$7:$D$16</c:f>
              <c:numCache>
                <c:formatCode>0%</c:formatCode>
                <c:ptCount val="10"/>
                <c:pt idx="0">
                  <c:v>0.16249153689911983</c:v>
                </c:pt>
                <c:pt idx="1">
                  <c:v>0.72511848341232232</c:v>
                </c:pt>
                <c:pt idx="2">
                  <c:v>0</c:v>
                </c:pt>
                <c:pt idx="3">
                  <c:v>2.3527420446851726E-2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7.1090047393364927E-2</c:v>
                </c:pt>
                <c:pt idx="9">
                  <c:v>1.7772511848341232E-2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1-1F4E-A31C-DA904B7A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611543752"/>
        <c:axId val="537989232"/>
      </c:barChart>
      <c:catAx>
        <c:axId val="61154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989232"/>
        <c:crosses val="autoZero"/>
        <c:auto val="1"/>
        <c:lblAlgn val="ctr"/>
        <c:lblOffset val="100"/>
        <c:noMultiLvlLbl val="0"/>
      </c:catAx>
      <c:valAx>
        <c:axId val="53798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154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444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/>
              <a:t>Ranch Income Analysis, $/beef cow</a:t>
            </a:r>
          </a:p>
        </c:rich>
      </c:tx>
      <c:layout>
        <c:manualLayout>
          <c:xMode val="edge"/>
          <c:yMode val="edge"/>
          <c:x val="0.27583154636710389"/>
          <c:y val="2.0563180495453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83923199312482E-2"/>
          <c:y val="0.10116179636723843"/>
          <c:w val="0.89757733524190386"/>
          <c:h val="0.69345885528905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Income Analysis'!$E$6</c:f>
              <c:strCache>
                <c:ptCount val="1"/>
                <c:pt idx="0">
                  <c:v>$/beef cow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'Ranch Income Analysis'!$C$7:$C$16</c:f>
              <c:strCache>
                <c:ptCount val="10"/>
                <c:pt idx="0">
                  <c:v>Net sales of livestock and other resale items</c:v>
                </c:pt>
                <c:pt idx="1">
                  <c:v>Sales of livestock, produce, grains, and other products you raised</c:v>
                </c:pt>
                <c:pt idx="2">
                  <c:v>Cooperative distributions</c:v>
                </c:pt>
                <c:pt idx="3">
                  <c:v>Agricultural program payments</c:v>
                </c:pt>
                <c:pt idx="4">
                  <c:v>Commodity Credit Corporation (CCC) loans reported under election</c:v>
                </c:pt>
                <c:pt idx="5">
                  <c:v>Commodity Credit Corporation (CCC) loans forfeited</c:v>
                </c:pt>
                <c:pt idx="6">
                  <c:v>Crop insurance proceeds and federal crop disaster payments</c:v>
                </c:pt>
                <c:pt idx="7">
                  <c:v>Crop insurance proceeds and federal crop disaster payments deferred</c:v>
                </c:pt>
                <c:pt idx="8">
                  <c:v>Custom hire (machine work) income</c:v>
                </c:pt>
                <c:pt idx="9">
                  <c:v>Other income</c:v>
                </c:pt>
              </c:strCache>
            </c:strRef>
          </c:cat>
          <c:val>
            <c:numRef>
              <c:f>'Ranch Income Analysis'!$E$7:$E$16</c:f>
              <c:numCache>
                <c:formatCode>"$"#,##0.00</c:formatCode>
                <c:ptCount val="10"/>
                <c:pt idx="0">
                  <c:v>153.6</c:v>
                </c:pt>
                <c:pt idx="1">
                  <c:v>685.44</c:v>
                </c:pt>
                <c:pt idx="2">
                  <c:v>0</c:v>
                </c:pt>
                <c:pt idx="3">
                  <c:v>22.24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67.2</c:v>
                </c:pt>
                <c:pt idx="9">
                  <c:v>16.8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C-9C4F-9FCD-E03A0562F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537988840"/>
        <c:axId val="537990800"/>
      </c:barChart>
      <c:catAx>
        <c:axId val="53798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990800"/>
        <c:crosses val="autoZero"/>
        <c:auto val="1"/>
        <c:lblAlgn val="ctr"/>
        <c:lblOffset val="100"/>
        <c:noMultiLvlLbl val="0"/>
      </c:catAx>
      <c:valAx>
        <c:axId val="53799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98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444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 b="1"/>
              <a:t>Ranch Income Analysis, $/day</a:t>
            </a:r>
          </a:p>
        </c:rich>
      </c:tx>
      <c:layout>
        <c:manualLayout>
          <c:xMode val="edge"/>
          <c:yMode val="edge"/>
          <c:x val="0.30615431889335981"/>
          <c:y val="2.2600134681152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02634831034392E-2"/>
          <c:y val="9.6270587130198024E-2"/>
          <c:w val="0.89696680749203717"/>
          <c:h val="0.71685367704889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Income Analysis'!$F$6</c:f>
              <c:strCache>
                <c:ptCount val="1"/>
                <c:pt idx="0">
                  <c:v>$/day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'Ranch Income Analysis'!$C$7:$C$16</c:f>
              <c:strCache>
                <c:ptCount val="10"/>
                <c:pt idx="0">
                  <c:v>Net sales of livestock and other resale items</c:v>
                </c:pt>
                <c:pt idx="1">
                  <c:v>Sales of livestock, produce, grains, and other products you raised</c:v>
                </c:pt>
                <c:pt idx="2">
                  <c:v>Cooperative distributions</c:v>
                </c:pt>
                <c:pt idx="3">
                  <c:v>Agricultural program payments</c:v>
                </c:pt>
                <c:pt idx="4">
                  <c:v>Commodity Credit Corporation (CCC) loans reported under election</c:v>
                </c:pt>
                <c:pt idx="5">
                  <c:v>Commodity Credit Corporation (CCC) loans forfeited</c:v>
                </c:pt>
                <c:pt idx="6">
                  <c:v>Crop insurance proceeds and federal crop disaster payments</c:v>
                </c:pt>
                <c:pt idx="7">
                  <c:v>Crop insurance proceeds and federal crop disaster payments deferred</c:v>
                </c:pt>
                <c:pt idx="8">
                  <c:v>Custom hire (machine work) income</c:v>
                </c:pt>
                <c:pt idx="9">
                  <c:v>Other income</c:v>
                </c:pt>
              </c:strCache>
            </c:strRef>
          </c:cat>
          <c:val>
            <c:numRef>
              <c:f>'Ranch Income Analysis'!$F$7:$F$16</c:f>
              <c:numCache>
                <c:formatCode>"$"#,##0.00</c:formatCode>
                <c:ptCount val="10"/>
                <c:pt idx="0">
                  <c:v>52.602739726027394</c:v>
                </c:pt>
                <c:pt idx="1">
                  <c:v>234.73972602739727</c:v>
                </c:pt>
                <c:pt idx="2">
                  <c:v>0</c:v>
                </c:pt>
                <c:pt idx="3">
                  <c:v>7.6164383561643838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23.013698630136986</c:v>
                </c:pt>
                <c:pt idx="9">
                  <c:v>5.7534246575342465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7-8042-9DE8-CD6B4B67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537988056"/>
        <c:axId val="537988448"/>
      </c:barChart>
      <c:catAx>
        <c:axId val="53798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988448"/>
        <c:crosses val="autoZero"/>
        <c:auto val="1"/>
        <c:lblAlgn val="ctr"/>
        <c:lblOffset val="100"/>
        <c:noMultiLvlLbl val="0"/>
      </c:catAx>
      <c:valAx>
        <c:axId val="5379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988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 b="1"/>
              <a:t>Ranch Income</a:t>
            </a:r>
            <a:r>
              <a:rPr lang="en-US" sz="3600" b="1" baseline="0"/>
              <a:t> Analysis, </a:t>
            </a:r>
            <a:r>
              <a:rPr lang="en-US" sz="3600" b="1"/>
              <a:t>$/beef</a:t>
            </a:r>
            <a:r>
              <a:rPr lang="en-US" sz="3600" b="1" baseline="0"/>
              <a:t> cow/day</a:t>
            </a:r>
            <a:endParaRPr lang="en-US" sz="3600" b="1"/>
          </a:p>
        </c:rich>
      </c:tx>
      <c:layout>
        <c:manualLayout>
          <c:xMode val="edge"/>
          <c:yMode val="edge"/>
          <c:x val="0.28085395255872764"/>
          <c:y val="2.337313182793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723684846145E-2"/>
          <c:y val="9.7031514900350391E-2"/>
          <c:w val="0.91109469349306793"/>
          <c:h val="0.70300287766984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Income Analysis'!$G$6</c:f>
              <c:strCache>
                <c:ptCount val="1"/>
                <c:pt idx="0">
                  <c:v>$/beef cow/day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'Ranch Income Analysis'!$C$7:$C$16</c:f>
              <c:strCache>
                <c:ptCount val="10"/>
                <c:pt idx="0">
                  <c:v>Net sales of livestock and other resale items</c:v>
                </c:pt>
                <c:pt idx="1">
                  <c:v>Sales of livestock, produce, grains, and other products you raised</c:v>
                </c:pt>
                <c:pt idx="2">
                  <c:v>Cooperative distributions</c:v>
                </c:pt>
                <c:pt idx="3">
                  <c:v>Agricultural program payments</c:v>
                </c:pt>
                <c:pt idx="4">
                  <c:v>Commodity Credit Corporation (CCC) loans reported under election</c:v>
                </c:pt>
                <c:pt idx="5">
                  <c:v>Commodity Credit Corporation (CCC) loans forfeited</c:v>
                </c:pt>
                <c:pt idx="6">
                  <c:v>Crop insurance proceeds and federal crop disaster payments</c:v>
                </c:pt>
                <c:pt idx="7">
                  <c:v>Crop insurance proceeds and federal crop disaster payments deferred</c:v>
                </c:pt>
                <c:pt idx="8">
                  <c:v>Custom hire (machine work) income</c:v>
                </c:pt>
                <c:pt idx="9">
                  <c:v>Other income</c:v>
                </c:pt>
              </c:strCache>
            </c:strRef>
          </c:cat>
          <c:val>
            <c:numRef>
              <c:f>'Ranch Income Analysis'!$G$7:$G$16</c:f>
              <c:numCache>
                <c:formatCode>"$"#,##0.00</c:formatCode>
                <c:ptCount val="10"/>
                <c:pt idx="0">
                  <c:v>0.42082191780821915</c:v>
                </c:pt>
                <c:pt idx="1">
                  <c:v>1.8779178082191781</c:v>
                </c:pt>
                <c:pt idx="2">
                  <c:v>0</c:v>
                </c:pt>
                <c:pt idx="3">
                  <c:v>6.0931506849315073E-2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0.18410958904109589</c:v>
                </c:pt>
                <c:pt idx="9">
                  <c:v>4.6027397260273974E-2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4C-0C4B-9599-8E678913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552993552"/>
        <c:axId val="552996688"/>
      </c:barChart>
      <c:catAx>
        <c:axId val="55299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996688"/>
        <c:crosses val="autoZero"/>
        <c:auto val="1"/>
        <c:lblAlgn val="ctr"/>
        <c:lblOffset val="100"/>
        <c:noMultiLvlLbl val="0"/>
      </c:catAx>
      <c:valAx>
        <c:axId val="55299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99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>
                <a:solidFill>
                  <a:sysClr val="windowText" lastClr="000000"/>
                </a:solidFill>
              </a:rPr>
              <a:t>Ranch Expense Analysis, % of total costs</a:t>
            </a:r>
          </a:p>
        </c:rich>
      </c:tx>
      <c:layout>
        <c:manualLayout>
          <c:xMode val="edge"/>
          <c:yMode val="edge"/>
          <c:x val="0.26027935140125708"/>
          <c:y val="2.0597806770121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83923199312482E-2"/>
          <c:y val="0.11071352839432652"/>
          <c:w val="0.89757733524190386"/>
          <c:h val="0.5040586043349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Expense Analysis'!$D$6</c:f>
              <c:strCache>
                <c:ptCount val="1"/>
                <c:pt idx="0">
                  <c:v>% of total costs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('Ranch Expense Analysis'!$C$7:$C$20,'Ranch Expense Analysis'!$J$7:$J$20)</c:f>
              <c:strCache>
                <c:ptCount val="28"/>
                <c:pt idx="0">
                  <c:v>Car and truck expenses</c:v>
                </c:pt>
                <c:pt idx="1">
                  <c:v>Chemicals</c:v>
                </c:pt>
                <c:pt idx="2">
                  <c:v>Conservation expenses</c:v>
                </c:pt>
                <c:pt idx="3">
                  <c:v>Custom hire (machine work)</c:v>
                </c:pt>
                <c:pt idx="4">
                  <c:v>Depreciation and section 179 expense</c:v>
                </c:pt>
                <c:pt idx="5">
                  <c:v>Employee benefit programs</c:v>
                </c:pt>
                <c:pt idx="6">
                  <c:v>Feed</c:v>
                </c:pt>
                <c:pt idx="7">
                  <c:v>Fertilizers and lime</c:v>
                </c:pt>
                <c:pt idx="8">
                  <c:v>Freight and trucking</c:v>
                </c:pt>
                <c:pt idx="9">
                  <c:v>Gasoline, fuel, and oil</c:v>
                </c:pt>
                <c:pt idx="10">
                  <c:v>Insurance (other than health)</c:v>
                </c:pt>
                <c:pt idx="11">
                  <c:v>Interest: Mortgage</c:v>
                </c:pt>
                <c:pt idx="12">
                  <c:v>Interest: Other</c:v>
                </c:pt>
                <c:pt idx="13">
                  <c:v>Labor hired (less employment credits)</c:v>
                </c:pt>
                <c:pt idx="14">
                  <c:v>Pension and profit-sharing plans</c:v>
                </c:pt>
                <c:pt idx="15">
                  <c:v>Rent or lease: Vehicles, machinery, equipment</c:v>
                </c:pt>
                <c:pt idx="16">
                  <c:v>Rent or lease: Other (land, animals, etc.)</c:v>
                </c:pt>
                <c:pt idx="17">
                  <c:v>Repairs and maintenance</c:v>
                </c:pt>
                <c:pt idx="18">
                  <c:v>Seeds and plants</c:v>
                </c:pt>
                <c:pt idx="19">
                  <c:v>Storage and warehousing</c:v>
                </c:pt>
                <c:pt idx="20">
                  <c:v>Supplies</c:v>
                </c:pt>
                <c:pt idx="21">
                  <c:v>Taxes</c:v>
                </c:pt>
                <c:pt idx="22">
                  <c:v>Utilities</c:v>
                </c:pt>
                <c:pt idx="23">
                  <c:v>Veterinary, breeding, and medicine</c:v>
                </c:pt>
                <c:pt idx="24">
                  <c:v>Other expenses:</c:v>
                </c:pt>
                <c:pt idx="25">
                  <c:v>Other expenses:</c:v>
                </c:pt>
                <c:pt idx="26">
                  <c:v>Other expenses:</c:v>
                </c:pt>
                <c:pt idx="27">
                  <c:v>Other expenses:</c:v>
                </c:pt>
              </c:strCache>
            </c:strRef>
          </c:cat>
          <c:val>
            <c:numRef>
              <c:f>('Ranch Expense Analysis'!$D$7:$D$20,'Ranch Expense Analysis'!$K$7:$K$20)</c:f>
              <c:numCache>
                <c:formatCode>0%</c:formatCode>
                <c:ptCount val="28"/>
                <c:pt idx="0">
                  <c:v>0</c:v>
                </c:pt>
                <c:pt idx="1">
                  <c:v>3.7043029523720311E-3</c:v>
                </c:pt>
                <c:pt idx="2">
                  <c:v>0</c:v>
                </c:pt>
                <c:pt idx="3">
                  <c:v>1.4902368199197828E-2</c:v>
                </c:pt>
                <c:pt idx="4">
                  <c:v>0.13642053631494239</c:v>
                </c:pt>
                <c:pt idx="5">
                  <c:v>0</c:v>
                </c:pt>
                <c:pt idx="6">
                  <c:v>0.26352496359564342</c:v>
                </c:pt>
                <c:pt idx="7">
                  <c:v>0.12177363728487367</c:v>
                </c:pt>
                <c:pt idx="8">
                  <c:v>4.5984450443239009E-3</c:v>
                </c:pt>
                <c:pt idx="9">
                  <c:v>4.7687578237433047E-2</c:v>
                </c:pt>
                <c:pt idx="10">
                  <c:v>0</c:v>
                </c:pt>
                <c:pt idx="11">
                  <c:v>0.13642053631494239</c:v>
                </c:pt>
                <c:pt idx="12">
                  <c:v>2.2949647026764653E-2</c:v>
                </c:pt>
                <c:pt idx="13">
                  <c:v>6.7273547870664474E-2</c:v>
                </c:pt>
                <c:pt idx="14">
                  <c:v>0</c:v>
                </c:pt>
                <c:pt idx="15">
                  <c:v>7.2382931253246584E-3</c:v>
                </c:pt>
                <c:pt idx="16">
                  <c:v>6.8125111767761495E-2</c:v>
                </c:pt>
                <c:pt idx="17">
                  <c:v>7.6640750738731682E-3</c:v>
                </c:pt>
                <c:pt idx="18">
                  <c:v>5.1093833825821118E-2</c:v>
                </c:pt>
                <c:pt idx="19">
                  <c:v>2.1289097427425467E-3</c:v>
                </c:pt>
                <c:pt idx="20">
                  <c:v>2.1289097427425466E-2</c:v>
                </c:pt>
                <c:pt idx="21">
                  <c:v>2.9804736398395654E-3</c:v>
                </c:pt>
                <c:pt idx="22">
                  <c:v>3.1933646141138199E-3</c:v>
                </c:pt>
                <c:pt idx="23">
                  <c:v>1.7031277941940374E-2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1-1F4E-A31C-DA904B7A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611545712"/>
        <c:axId val="611547672"/>
      </c:barChart>
      <c:catAx>
        <c:axId val="61154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1547672"/>
        <c:crosses val="autoZero"/>
        <c:auto val="1"/>
        <c:lblAlgn val="ctr"/>
        <c:lblOffset val="100"/>
        <c:noMultiLvlLbl val="0"/>
      </c:catAx>
      <c:valAx>
        <c:axId val="6115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154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444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/>
              <a:t>Ranch Expense Analysis, $/beef cow</a:t>
            </a:r>
          </a:p>
        </c:rich>
      </c:tx>
      <c:layout>
        <c:manualLayout>
          <c:xMode val="edge"/>
          <c:yMode val="edge"/>
          <c:x val="0.27583154636710389"/>
          <c:y val="2.0563180495453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83923199312482E-2"/>
          <c:y val="0.10116179636723843"/>
          <c:w val="0.89757733524190386"/>
          <c:h val="0.57960850777799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Expense Analysis'!$E$6</c:f>
              <c:strCache>
                <c:ptCount val="1"/>
                <c:pt idx="0">
                  <c:v>$/beef cow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9050"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6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('Ranch Expense Analysis'!$C$7:$C$20,'Ranch Expense Analysis'!$J$7:$J$20)</c:f>
              <c:strCache>
                <c:ptCount val="28"/>
                <c:pt idx="0">
                  <c:v>Car and truck expenses</c:v>
                </c:pt>
                <c:pt idx="1">
                  <c:v>Chemicals</c:v>
                </c:pt>
                <c:pt idx="2">
                  <c:v>Conservation expenses</c:v>
                </c:pt>
                <c:pt idx="3">
                  <c:v>Custom hire (machine work)</c:v>
                </c:pt>
                <c:pt idx="4">
                  <c:v>Depreciation and section 179 expense</c:v>
                </c:pt>
                <c:pt idx="5">
                  <c:v>Employee benefit programs</c:v>
                </c:pt>
                <c:pt idx="6">
                  <c:v>Feed</c:v>
                </c:pt>
                <c:pt idx="7">
                  <c:v>Fertilizers and lime</c:v>
                </c:pt>
                <c:pt idx="8">
                  <c:v>Freight and trucking</c:v>
                </c:pt>
                <c:pt idx="9">
                  <c:v>Gasoline, fuel, and oil</c:v>
                </c:pt>
                <c:pt idx="10">
                  <c:v>Insurance (other than health)</c:v>
                </c:pt>
                <c:pt idx="11">
                  <c:v>Interest: Mortgage</c:v>
                </c:pt>
                <c:pt idx="12">
                  <c:v>Interest: Other</c:v>
                </c:pt>
                <c:pt idx="13">
                  <c:v>Labor hired (less employment credits)</c:v>
                </c:pt>
                <c:pt idx="14">
                  <c:v>Pension and profit-sharing plans</c:v>
                </c:pt>
                <c:pt idx="15">
                  <c:v>Rent or lease: Vehicles, machinery, equipment</c:v>
                </c:pt>
                <c:pt idx="16">
                  <c:v>Rent or lease: Other (land, animals, etc.)</c:v>
                </c:pt>
                <c:pt idx="17">
                  <c:v>Repairs and maintenance</c:v>
                </c:pt>
                <c:pt idx="18">
                  <c:v>Seeds and plants</c:v>
                </c:pt>
                <c:pt idx="19">
                  <c:v>Storage and warehousing</c:v>
                </c:pt>
                <c:pt idx="20">
                  <c:v>Supplies</c:v>
                </c:pt>
                <c:pt idx="21">
                  <c:v>Taxes</c:v>
                </c:pt>
                <c:pt idx="22">
                  <c:v>Utilities</c:v>
                </c:pt>
                <c:pt idx="23">
                  <c:v>Veterinary, breeding, and medicine</c:v>
                </c:pt>
                <c:pt idx="24">
                  <c:v>Other expenses:</c:v>
                </c:pt>
                <c:pt idx="25">
                  <c:v>Other expenses:</c:v>
                </c:pt>
                <c:pt idx="26">
                  <c:v>Other expenses:</c:v>
                </c:pt>
                <c:pt idx="27">
                  <c:v>Other expenses:</c:v>
                </c:pt>
              </c:strCache>
            </c:strRef>
          </c:cat>
          <c:val>
            <c:numRef>
              <c:f>('Ranch Expense Analysis'!$E$7:$E$20,'Ranch Expense Analysis'!$L$7:$L$20)</c:f>
              <c:numCache>
                <c:formatCode>"$"#,##0.00</c:formatCode>
                <c:ptCount val="28"/>
                <c:pt idx="0">
                  <c:v>0</c:v>
                </c:pt>
                <c:pt idx="1">
                  <c:v>3.48</c:v>
                </c:pt>
                <c:pt idx="2">
                  <c:v>0</c:v>
                </c:pt>
                <c:pt idx="3">
                  <c:v>14</c:v>
                </c:pt>
                <c:pt idx="4">
                  <c:v>128.16</c:v>
                </c:pt>
                <c:pt idx="5">
                  <c:v>0</c:v>
                </c:pt>
                <c:pt idx="6">
                  <c:v>247.56800000000001</c:v>
                </c:pt>
                <c:pt idx="7">
                  <c:v>114.4</c:v>
                </c:pt>
                <c:pt idx="8">
                  <c:v>4.32</c:v>
                </c:pt>
                <c:pt idx="9">
                  <c:v>44.8</c:v>
                </c:pt>
                <c:pt idx="10">
                  <c:v>0</c:v>
                </c:pt>
                <c:pt idx="11">
                  <c:v>128.16</c:v>
                </c:pt>
                <c:pt idx="12">
                  <c:v>21.56</c:v>
                </c:pt>
                <c:pt idx="13">
                  <c:v>63.2</c:v>
                </c:pt>
                <c:pt idx="14">
                  <c:v>0</c:v>
                </c:pt>
                <c:pt idx="15">
                  <c:v>6.8</c:v>
                </c:pt>
                <c:pt idx="16">
                  <c:v>64</c:v>
                </c:pt>
                <c:pt idx="17">
                  <c:v>7.2</c:v>
                </c:pt>
                <c:pt idx="18">
                  <c:v>48</c:v>
                </c:pt>
                <c:pt idx="19">
                  <c:v>2</c:v>
                </c:pt>
                <c:pt idx="20">
                  <c:v>20</c:v>
                </c:pt>
                <c:pt idx="21">
                  <c:v>2.8</c:v>
                </c:pt>
                <c:pt idx="22">
                  <c:v>3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C-9C4F-9FCD-E03A0562F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820314160"/>
        <c:axId val="820310632"/>
      </c:barChart>
      <c:catAx>
        <c:axId val="8203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0632"/>
        <c:crosses val="autoZero"/>
        <c:auto val="1"/>
        <c:lblAlgn val="ctr"/>
        <c:lblOffset val="100"/>
        <c:noMultiLvlLbl val="0"/>
      </c:catAx>
      <c:valAx>
        <c:axId val="82031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444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 b="1"/>
              <a:t>Ranch Expense Analysis, $/day</a:t>
            </a:r>
          </a:p>
        </c:rich>
      </c:tx>
      <c:layout>
        <c:manualLayout>
          <c:xMode val="edge"/>
          <c:yMode val="edge"/>
          <c:x val="0.30615431889335981"/>
          <c:y val="2.2600134681152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94450949179137E-2"/>
          <c:y val="0.10077650198259824"/>
          <c:w val="0.89696680749203717"/>
          <c:h val="0.59068701018718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Expense Analysis'!$E$6</c:f>
              <c:strCache>
                <c:ptCount val="1"/>
                <c:pt idx="0">
                  <c:v>$/beef cow</c:v>
                </c:pt>
              </c:strCache>
            </c:strRef>
          </c:tx>
          <c:spPr>
            <a:solidFill>
              <a:srgbClr val="00B050"/>
            </a:solidFill>
            <a:ln w="19050">
              <a:solidFill>
                <a:srgbClr val="00B050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('Ranch Expense Analysis'!$C$7:$C$20,'Ranch Expense Analysis'!$J$7:$J$20)</c:f>
              <c:strCache>
                <c:ptCount val="28"/>
                <c:pt idx="0">
                  <c:v>Car and truck expenses</c:v>
                </c:pt>
                <c:pt idx="1">
                  <c:v>Chemicals</c:v>
                </c:pt>
                <c:pt idx="2">
                  <c:v>Conservation expenses</c:v>
                </c:pt>
                <c:pt idx="3">
                  <c:v>Custom hire (machine work)</c:v>
                </c:pt>
                <c:pt idx="4">
                  <c:v>Depreciation and section 179 expense</c:v>
                </c:pt>
                <c:pt idx="5">
                  <c:v>Employee benefit programs</c:v>
                </c:pt>
                <c:pt idx="6">
                  <c:v>Feed</c:v>
                </c:pt>
                <c:pt idx="7">
                  <c:v>Fertilizers and lime</c:v>
                </c:pt>
                <c:pt idx="8">
                  <c:v>Freight and trucking</c:v>
                </c:pt>
                <c:pt idx="9">
                  <c:v>Gasoline, fuel, and oil</c:v>
                </c:pt>
                <c:pt idx="10">
                  <c:v>Insurance (other than health)</c:v>
                </c:pt>
                <c:pt idx="11">
                  <c:v>Interest: Mortgage</c:v>
                </c:pt>
                <c:pt idx="12">
                  <c:v>Interest: Other</c:v>
                </c:pt>
                <c:pt idx="13">
                  <c:v>Labor hired (less employment credits)</c:v>
                </c:pt>
                <c:pt idx="14">
                  <c:v>Pension and profit-sharing plans</c:v>
                </c:pt>
                <c:pt idx="15">
                  <c:v>Rent or lease: Vehicles, machinery, equipment</c:v>
                </c:pt>
                <c:pt idx="16">
                  <c:v>Rent or lease: Other (land, animals, etc.)</c:v>
                </c:pt>
                <c:pt idx="17">
                  <c:v>Repairs and maintenance</c:v>
                </c:pt>
                <c:pt idx="18">
                  <c:v>Seeds and plants</c:v>
                </c:pt>
                <c:pt idx="19">
                  <c:v>Storage and warehousing</c:v>
                </c:pt>
                <c:pt idx="20">
                  <c:v>Supplies</c:v>
                </c:pt>
                <c:pt idx="21">
                  <c:v>Taxes</c:v>
                </c:pt>
                <c:pt idx="22">
                  <c:v>Utilities</c:v>
                </c:pt>
                <c:pt idx="23">
                  <c:v>Veterinary, breeding, and medicine</c:v>
                </c:pt>
                <c:pt idx="24">
                  <c:v>Other expenses:</c:v>
                </c:pt>
                <c:pt idx="25">
                  <c:v>Other expenses:</c:v>
                </c:pt>
                <c:pt idx="26">
                  <c:v>Other expenses:</c:v>
                </c:pt>
                <c:pt idx="27">
                  <c:v>Other expenses:</c:v>
                </c:pt>
              </c:strCache>
            </c:strRef>
          </c:cat>
          <c:val>
            <c:numRef>
              <c:f>('Ranch Expense Analysis'!$F$7,'Ranch Expense Analysis'!$F$7:$F$20,'Ranch Expense Analysis'!$M$7:$M$20)</c:f>
              <c:numCache>
                <c:formatCode>"$"#,##0.00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1.1917808219178083</c:v>
                </c:pt>
                <c:pt idx="3">
                  <c:v>0</c:v>
                </c:pt>
                <c:pt idx="4">
                  <c:v>4.7945205479452051</c:v>
                </c:pt>
                <c:pt idx="5">
                  <c:v>43.890410958904113</c:v>
                </c:pt>
                <c:pt idx="6">
                  <c:v>0</c:v>
                </c:pt>
                <c:pt idx="7">
                  <c:v>84.783561643835611</c:v>
                </c:pt>
                <c:pt idx="8">
                  <c:v>39.178082191780824</c:v>
                </c:pt>
                <c:pt idx="9">
                  <c:v>1.4794520547945205</c:v>
                </c:pt>
                <c:pt idx="10">
                  <c:v>15.342465753424657</c:v>
                </c:pt>
                <c:pt idx="11">
                  <c:v>0</c:v>
                </c:pt>
                <c:pt idx="12">
                  <c:v>43.890410958904113</c:v>
                </c:pt>
                <c:pt idx="13">
                  <c:v>7.3835616438356162</c:v>
                </c:pt>
                <c:pt idx="14">
                  <c:v>21.643835616438356</c:v>
                </c:pt>
                <c:pt idx="15">
                  <c:v>0</c:v>
                </c:pt>
                <c:pt idx="16">
                  <c:v>2.3287671232876712</c:v>
                </c:pt>
                <c:pt idx="17">
                  <c:v>21.917808219178081</c:v>
                </c:pt>
                <c:pt idx="18">
                  <c:v>2.4657534246575343</c:v>
                </c:pt>
                <c:pt idx="19">
                  <c:v>16.438356164383563</c:v>
                </c:pt>
                <c:pt idx="20">
                  <c:v>0.68493150684931503</c:v>
                </c:pt>
                <c:pt idx="21">
                  <c:v>6.8493150684931505</c:v>
                </c:pt>
                <c:pt idx="22">
                  <c:v>0.95890410958904104</c:v>
                </c:pt>
                <c:pt idx="23">
                  <c:v>1.0273972602739727</c:v>
                </c:pt>
                <c:pt idx="24">
                  <c:v>5.4794520547945202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7-8042-9DE8-CD6B4B67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820313768"/>
        <c:axId val="820311808"/>
      </c:barChart>
      <c:catAx>
        <c:axId val="82031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1808"/>
        <c:crosses val="autoZero"/>
        <c:auto val="1"/>
        <c:lblAlgn val="ctr"/>
        <c:lblOffset val="100"/>
        <c:noMultiLvlLbl val="0"/>
      </c:catAx>
      <c:valAx>
        <c:axId val="82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1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600" b="1"/>
              <a:t>Ranch Expense</a:t>
            </a:r>
            <a:r>
              <a:rPr lang="en-US" sz="3600" b="1" baseline="0"/>
              <a:t> Analysis, </a:t>
            </a:r>
            <a:r>
              <a:rPr lang="en-US" sz="3600" b="1"/>
              <a:t>$/beef</a:t>
            </a:r>
            <a:r>
              <a:rPr lang="en-US" sz="3600" b="1" baseline="0"/>
              <a:t> cow/day</a:t>
            </a:r>
            <a:endParaRPr lang="en-US" sz="3600" b="1"/>
          </a:p>
        </c:rich>
      </c:tx>
      <c:layout>
        <c:manualLayout>
          <c:xMode val="edge"/>
          <c:yMode val="edge"/>
          <c:x val="0.28085395255872764"/>
          <c:y val="2.337313182793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1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723684846145E-2"/>
          <c:y val="9.7031514900350391E-2"/>
          <c:w val="0.91109469349306793"/>
          <c:h val="0.62782940245787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'Ranch Expense Analysis'!$E$6</c:f>
              <c:strCache>
                <c:ptCount val="1"/>
                <c:pt idx="0">
                  <c:v>$/beef cow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('Ranch Expense Analysis'!$C$7:$C$20,'Ranch Expense Analysis'!$J$7:$J$20)</c:f>
              <c:strCache>
                <c:ptCount val="28"/>
                <c:pt idx="0">
                  <c:v>Car and truck expenses</c:v>
                </c:pt>
                <c:pt idx="1">
                  <c:v>Chemicals</c:v>
                </c:pt>
                <c:pt idx="2">
                  <c:v>Conservation expenses</c:v>
                </c:pt>
                <c:pt idx="3">
                  <c:v>Custom hire (machine work)</c:v>
                </c:pt>
                <c:pt idx="4">
                  <c:v>Depreciation and section 179 expense</c:v>
                </c:pt>
                <c:pt idx="5">
                  <c:v>Employee benefit programs</c:v>
                </c:pt>
                <c:pt idx="6">
                  <c:v>Feed</c:v>
                </c:pt>
                <c:pt idx="7">
                  <c:v>Fertilizers and lime</c:v>
                </c:pt>
                <c:pt idx="8">
                  <c:v>Freight and trucking</c:v>
                </c:pt>
                <c:pt idx="9">
                  <c:v>Gasoline, fuel, and oil</c:v>
                </c:pt>
                <c:pt idx="10">
                  <c:v>Insurance (other than health)</c:v>
                </c:pt>
                <c:pt idx="11">
                  <c:v>Interest: Mortgage</c:v>
                </c:pt>
                <c:pt idx="12">
                  <c:v>Interest: Other</c:v>
                </c:pt>
                <c:pt idx="13">
                  <c:v>Labor hired (less employment credits)</c:v>
                </c:pt>
                <c:pt idx="14">
                  <c:v>Pension and profit-sharing plans</c:v>
                </c:pt>
                <c:pt idx="15">
                  <c:v>Rent or lease: Vehicles, machinery, equipment</c:v>
                </c:pt>
                <c:pt idx="16">
                  <c:v>Rent or lease: Other (land, animals, etc.)</c:v>
                </c:pt>
                <c:pt idx="17">
                  <c:v>Repairs and maintenance</c:v>
                </c:pt>
                <c:pt idx="18">
                  <c:v>Seeds and plants</c:v>
                </c:pt>
                <c:pt idx="19">
                  <c:v>Storage and warehousing</c:v>
                </c:pt>
                <c:pt idx="20">
                  <c:v>Supplies</c:v>
                </c:pt>
                <c:pt idx="21">
                  <c:v>Taxes</c:v>
                </c:pt>
                <c:pt idx="22">
                  <c:v>Utilities</c:v>
                </c:pt>
                <c:pt idx="23">
                  <c:v>Veterinary, breeding, and medicine</c:v>
                </c:pt>
                <c:pt idx="24">
                  <c:v>Other expenses:</c:v>
                </c:pt>
                <c:pt idx="25">
                  <c:v>Other expenses:</c:v>
                </c:pt>
                <c:pt idx="26">
                  <c:v>Other expenses:</c:v>
                </c:pt>
                <c:pt idx="27">
                  <c:v>Other expenses:</c:v>
                </c:pt>
              </c:strCache>
            </c:strRef>
          </c:cat>
          <c:val>
            <c:numRef>
              <c:f>('Ranch Expense Analysis'!$G$7:$G$20,'Ranch Expense Analysis'!$N$7:$N$20)</c:f>
              <c:numCache>
                <c:formatCode>"$"#,##0.00</c:formatCode>
                <c:ptCount val="28"/>
                <c:pt idx="0">
                  <c:v>0</c:v>
                </c:pt>
                <c:pt idx="1">
                  <c:v>9.5342465753424661E-3</c:v>
                </c:pt>
                <c:pt idx="2">
                  <c:v>0</c:v>
                </c:pt>
                <c:pt idx="3">
                  <c:v>3.8356164383561646E-2</c:v>
                </c:pt>
                <c:pt idx="4">
                  <c:v>0.35112328767123285</c:v>
                </c:pt>
                <c:pt idx="5">
                  <c:v>0</c:v>
                </c:pt>
                <c:pt idx="6">
                  <c:v>0.67826849315068494</c:v>
                </c:pt>
                <c:pt idx="7">
                  <c:v>0.31342465753424659</c:v>
                </c:pt>
                <c:pt idx="8">
                  <c:v>1.1835616438356166E-2</c:v>
                </c:pt>
                <c:pt idx="9">
                  <c:v>0.12273972602739726</c:v>
                </c:pt>
                <c:pt idx="10">
                  <c:v>0</c:v>
                </c:pt>
                <c:pt idx="11">
                  <c:v>0.35112328767123285</c:v>
                </c:pt>
                <c:pt idx="12">
                  <c:v>5.906849315068493E-2</c:v>
                </c:pt>
                <c:pt idx="13">
                  <c:v>0.17315068493150687</c:v>
                </c:pt>
                <c:pt idx="14">
                  <c:v>0</c:v>
                </c:pt>
                <c:pt idx="15">
                  <c:v>1.8630136986301369E-2</c:v>
                </c:pt>
                <c:pt idx="16">
                  <c:v>0.17534246575342466</c:v>
                </c:pt>
                <c:pt idx="17">
                  <c:v>1.9726027397260273E-2</c:v>
                </c:pt>
                <c:pt idx="18">
                  <c:v>0.13150684931506848</c:v>
                </c:pt>
                <c:pt idx="19">
                  <c:v>5.4794520547945206E-3</c:v>
                </c:pt>
                <c:pt idx="20">
                  <c:v>5.4794520547945202E-2</c:v>
                </c:pt>
                <c:pt idx="21">
                  <c:v>7.6712328767123287E-3</c:v>
                </c:pt>
                <c:pt idx="22">
                  <c:v>8.21917808219178E-3</c:v>
                </c:pt>
                <c:pt idx="23">
                  <c:v>4.3835616438356165E-2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4C-0C4B-9599-8E678913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820312200"/>
        <c:axId val="820313376"/>
      </c:barChart>
      <c:catAx>
        <c:axId val="82031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3376"/>
        <c:crosses val="autoZero"/>
        <c:auto val="1"/>
        <c:lblAlgn val="ctr"/>
        <c:lblOffset val="100"/>
        <c:noMultiLvlLbl val="0"/>
      </c:catAx>
      <c:valAx>
        <c:axId val="8203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031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33866</xdr:colOff>
      <xdr:row>20</xdr:row>
      <xdr:rowOff>38099</xdr:rowOff>
    </xdr:from>
    <xdr:to>
      <xdr:col>8</xdr:col>
      <xdr:colOff>10886</xdr:colOff>
      <xdr:row>73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24430</xdr:colOff>
      <xdr:row>76</xdr:row>
      <xdr:rowOff>27215</xdr:rowOff>
    </xdr:from>
    <xdr:to>
      <xdr:col>8</xdr:col>
      <xdr:colOff>21771</xdr:colOff>
      <xdr:row>137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17336</xdr:colOff>
      <xdr:row>139</xdr:row>
      <xdr:rowOff>79828</xdr:rowOff>
    </xdr:from>
    <xdr:to>
      <xdr:col>8</xdr:col>
      <xdr:colOff>10886</xdr:colOff>
      <xdr:row>204</xdr:row>
      <xdr:rowOff>32658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E23CA4A9-6275-4546-8035-813B511F4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14516</xdr:colOff>
      <xdr:row>208</xdr:row>
      <xdr:rowOff>25401</xdr:rowOff>
    </xdr:from>
    <xdr:to>
      <xdr:col>7</xdr:col>
      <xdr:colOff>870858</xdr:colOff>
      <xdr:row>271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64C709-38F5-4845-AC83-585902392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22980</xdr:colOff>
      <xdr:row>25</xdr:row>
      <xdr:rowOff>16328</xdr:rowOff>
    </xdr:from>
    <xdr:to>
      <xdr:col>9</xdr:col>
      <xdr:colOff>3189514</xdr:colOff>
      <xdr:row>80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24429</xdr:colOff>
      <xdr:row>82</xdr:row>
      <xdr:rowOff>16329</xdr:rowOff>
    </xdr:from>
    <xdr:to>
      <xdr:col>9</xdr:col>
      <xdr:colOff>3200400</xdr:colOff>
      <xdr:row>142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6450</xdr:colOff>
      <xdr:row>145</xdr:row>
      <xdr:rowOff>36285</xdr:rowOff>
    </xdr:from>
    <xdr:to>
      <xdr:col>9</xdr:col>
      <xdr:colOff>3178628</xdr:colOff>
      <xdr:row>209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E23CA4A9-6275-4546-8035-813B511F4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14515</xdr:colOff>
      <xdr:row>212</xdr:row>
      <xdr:rowOff>25401</xdr:rowOff>
    </xdr:from>
    <xdr:to>
      <xdr:col>9</xdr:col>
      <xdr:colOff>4700815</xdr:colOff>
      <xdr:row>275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64C709-38F5-4845-AC83-585902392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Davis,%20MA\Buds2002\FalForage02\fal%20forage%202002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zoomScale="70" zoomScaleNormal="70" workbookViewId="0"/>
  </sheetViews>
  <sheetFormatPr defaultColWidth="8.77734375" defaultRowHeight="13.8" x14ac:dyDescent="0.3"/>
  <cols>
    <col min="1" max="1" width="8.77734375" style="1"/>
    <col min="2" max="2" width="18.77734375" style="1" customWidth="1"/>
    <col min="3" max="3" width="113.33203125" style="1" bestFit="1" customWidth="1"/>
    <col min="4" max="4" width="28.6640625" style="1" customWidth="1"/>
    <col min="5" max="5" width="23.77734375" style="1" customWidth="1"/>
    <col min="6" max="16384" width="8.77734375" style="1"/>
  </cols>
  <sheetData>
    <row r="1" spans="2:5" ht="84" customHeight="1" thickBot="1" x14ac:dyDescent="0.35">
      <c r="B1" s="94" t="s">
        <v>61</v>
      </c>
      <c r="C1" s="95"/>
      <c r="D1" s="95"/>
      <c r="E1" s="96"/>
    </row>
    <row r="3" spans="2:5" ht="14.4" thickBot="1" x14ac:dyDescent="0.35"/>
    <row r="4" spans="2:5" ht="53.4" customHeight="1" thickBot="1" x14ac:dyDescent="0.35">
      <c r="B4" s="91" t="s">
        <v>64</v>
      </c>
      <c r="C4" s="92"/>
      <c r="D4" s="92"/>
      <c r="E4" s="93"/>
    </row>
    <row r="5" spans="2:5" ht="25.05" customHeight="1" thickBot="1" x14ac:dyDescent="0.35">
      <c r="B5" s="25"/>
      <c r="C5" s="25"/>
      <c r="D5" s="25"/>
      <c r="E5" s="25"/>
    </row>
    <row r="6" spans="2:5" ht="51" customHeight="1" thickBot="1" x14ac:dyDescent="0.35">
      <c r="B6" s="105" t="s">
        <v>59</v>
      </c>
      <c r="C6" s="106"/>
      <c r="D6" s="106"/>
      <c r="E6" s="107"/>
    </row>
    <row r="7" spans="2:5" ht="27" customHeight="1" thickBot="1" x14ac:dyDescent="0.35">
      <c r="B7" s="27"/>
      <c r="C7" s="27"/>
      <c r="D7" s="27"/>
      <c r="E7" s="25"/>
    </row>
    <row r="8" spans="2:5" ht="42" customHeight="1" thickBot="1" x14ac:dyDescent="0.35">
      <c r="B8" s="97">
        <v>125</v>
      </c>
      <c r="C8" s="98" t="s">
        <v>57</v>
      </c>
      <c r="D8" s="24"/>
      <c r="E8" s="24"/>
    </row>
    <row r="9" spans="2:5" ht="25.05" customHeight="1" x14ac:dyDescent="0.3">
      <c r="E9" s="24"/>
    </row>
    <row r="10" spans="2:5" ht="25.05" customHeight="1" thickBot="1" x14ac:dyDescent="0.35"/>
    <row r="11" spans="2:5" ht="33.6" customHeight="1" thickBot="1" x14ac:dyDescent="0.35">
      <c r="B11" s="108" t="s">
        <v>66</v>
      </c>
      <c r="C11" s="102" t="s">
        <v>79</v>
      </c>
      <c r="D11" s="104">
        <v>19200</v>
      </c>
      <c r="E11" s="58"/>
    </row>
    <row r="12" spans="2:5" ht="33.6" customHeight="1" thickBot="1" x14ac:dyDescent="0.35">
      <c r="B12" s="108">
        <v>2</v>
      </c>
      <c r="C12" s="102" t="s">
        <v>67</v>
      </c>
      <c r="D12" s="104">
        <v>85680</v>
      </c>
      <c r="E12" s="58"/>
    </row>
    <row r="13" spans="2:5" ht="33.6" customHeight="1" thickBot="1" x14ac:dyDescent="0.35">
      <c r="B13" s="108" t="s">
        <v>68</v>
      </c>
      <c r="C13" s="102" t="s">
        <v>75</v>
      </c>
      <c r="D13" s="104">
        <v>0</v>
      </c>
      <c r="E13" s="58"/>
    </row>
    <row r="14" spans="2:5" ht="33.6" customHeight="1" thickBot="1" x14ac:dyDescent="0.35">
      <c r="B14" s="108" t="s">
        <v>69</v>
      </c>
      <c r="C14" s="102" t="s">
        <v>76</v>
      </c>
      <c r="D14" s="104">
        <v>2780</v>
      </c>
      <c r="E14" s="58"/>
    </row>
    <row r="15" spans="2:5" ht="33.6" customHeight="1" thickBot="1" x14ac:dyDescent="0.35">
      <c r="B15" s="108" t="s">
        <v>80</v>
      </c>
      <c r="C15" s="102" t="s">
        <v>77</v>
      </c>
      <c r="D15" s="104">
        <v>0</v>
      </c>
      <c r="E15" s="58"/>
    </row>
    <row r="16" spans="2:5" ht="33.6" customHeight="1" thickBot="1" x14ac:dyDescent="0.35">
      <c r="B16" s="108" t="s">
        <v>70</v>
      </c>
      <c r="C16" s="102" t="s">
        <v>83</v>
      </c>
      <c r="D16" s="104">
        <v>0</v>
      </c>
      <c r="E16" s="58"/>
    </row>
    <row r="17" spans="2:5" ht="33.6" customHeight="1" thickBot="1" x14ac:dyDescent="0.35">
      <c r="B17" s="108" t="s">
        <v>71</v>
      </c>
      <c r="C17" s="102" t="s">
        <v>78</v>
      </c>
      <c r="D17" s="104">
        <v>0</v>
      </c>
      <c r="E17" s="58"/>
    </row>
    <row r="18" spans="2:5" ht="33.6" customHeight="1" thickBot="1" x14ac:dyDescent="0.35">
      <c r="B18" s="108" t="s">
        <v>81</v>
      </c>
      <c r="C18" s="102" t="s">
        <v>82</v>
      </c>
      <c r="D18" s="104">
        <v>0</v>
      </c>
      <c r="E18" s="58"/>
    </row>
    <row r="19" spans="2:5" ht="33.6" customHeight="1" thickBot="1" x14ac:dyDescent="0.35">
      <c r="B19" s="108">
        <v>7</v>
      </c>
      <c r="C19" s="102" t="s">
        <v>72</v>
      </c>
      <c r="D19" s="104">
        <v>8400</v>
      </c>
      <c r="E19" s="58"/>
    </row>
    <row r="20" spans="2:5" ht="33.6" customHeight="1" thickBot="1" x14ac:dyDescent="0.35">
      <c r="B20" s="108">
        <v>8</v>
      </c>
      <c r="C20" s="102" t="s">
        <v>74</v>
      </c>
      <c r="D20" s="104">
        <v>2100</v>
      </c>
      <c r="E20" s="58"/>
    </row>
    <row r="21" spans="2:5" ht="31.2" customHeight="1" x14ac:dyDescent="0.3">
      <c r="B21" s="58"/>
      <c r="C21" s="58"/>
      <c r="D21" s="58"/>
      <c r="E21" s="58"/>
    </row>
    <row r="22" spans="2:5" ht="31.2" customHeight="1" thickBot="1" x14ac:dyDescent="0.35">
      <c r="B22" s="58"/>
      <c r="C22" s="58"/>
      <c r="D22" s="58"/>
      <c r="E22" s="58"/>
    </row>
    <row r="23" spans="2:5" ht="31.2" customHeight="1" thickBot="1" x14ac:dyDescent="0.35">
      <c r="B23" s="99">
        <v>9</v>
      </c>
      <c r="C23" s="100" t="s">
        <v>73</v>
      </c>
      <c r="D23" s="101">
        <f>SUM(D11:D20)</f>
        <v>118160</v>
      </c>
    </row>
  </sheetData>
  <mergeCells count="3">
    <mergeCell ref="B1:E1"/>
    <mergeCell ref="B4:E4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="70" zoomScaleNormal="70" workbookViewId="0"/>
  </sheetViews>
  <sheetFormatPr defaultColWidth="8.77734375" defaultRowHeight="13.8" x14ac:dyDescent="0.3"/>
  <cols>
    <col min="1" max="1" width="8.77734375" style="19"/>
    <col min="2" max="2" width="14.77734375" style="19" customWidth="1"/>
    <col min="3" max="3" width="109" style="19" bestFit="1" customWidth="1"/>
    <col min="4" max="4" width="33.88671875" style="19" customWidth="1"/>
    <col min="5" max="6" width="27.77734375" style="19" customWidth="1"/>
    <col min="7" max="7" width="28.77734375" style="19" customWidth="1"/>
    <col min="8" max="8" width="12.77734375" style="19" customWidth="1"/>
    <col min="9" max="9" width="14.77734375" style="19" customWidth="1"/>
    <col min="10" max="10" width="73.77734375" style="19" customWidth="1"/>
    <col min="11" max="11" width="30.77734375" style="19" customWidth="1"/>
    <col min="12" max="13" width="27.77734375" style="19" customWidth="1"/>
    <col min="14" max="14" width="28.6640625" style="19" customWidth="1"/>
    <col min="15" max="16384" width="8.77734375" style="19"/>
  </cols>
  <sheetData>
    <row r="1" spans="2:8" ht="19.05" customHeight="1" thickBot="1" x14ac:dyDescent="0.35"/>
    <row r="2" spans="2:8" ht="33.450000000000003" customHeight="1" x14ac:dyDescent="0.3">
      <c r="B2" s="65" t="s">
        <v>64</v>
      </c>
      <c r="C2" s="66"/>
      <c r="D2" s="66"/>
      <c r="E2" s="67"/>
      <c r="F2" s="20"/>
      <c r="G2" s="20"/>
    </row>
    <row r="3" spans="2:8" ht="22.95" customHeight="1" thickBot="1" x14ac:dyDescent="0.35">
      <c r="B3" s="68"/>
      <c r="C3" s="69"/>
      <c r="D3" s="69"/>
      <c r="E3" s="70"/>
      <c r="F3" s="20"/>
      <c r="G3" s="20"/>
    </row>
    <row r="4" spans="2:8" ht="22.95" customHeight="1" x14ac:dyDescent="0.3">
      <c r="D4" s="20"/>
      <c r="E4" s="20"/>
      <c r="F4" s="20"/>
      <c r="G4" s="20"/>
    </row>
    <row r="5" spans="2:8" ht="22.95" customHeight="1" thickBot="1" x14ac:dyDescent="0.35">
      <c r="B5" s="20"/>
      <c r="C5" s="21"/>
      <c r="D5" s="20"/>
      <c r="E5" s="20"/>
      <c r="F5" s="20"/>
      <c r="G5" s="20"/>
    </row>
    <row r="6" spans="2:8" ht="36" customHeight="1" thickBot="1" x14ac:dyDescent="0.35">
      <c r="D6" s="57" t="s">
        <v>85</v>
      </c>
      <c r="E6" s="57" t="s">
        <v>46</v>
      </c>
      <c r="F6" s="57" t="s">
        <v>47</v>
      </c>
      <c r="G6" s="57" t="s">
        <v>48</v>
      </c>
      <c r="H6" s="22"/>
    </row>
    <row r="7" spans="2:8" ht="33" customHeight="1" thickBot="1" x14ac:dyDescent="0.35">
      <c r="B7" s="156" t="str">
        <f>'Schedule F Income Data Input'!B11</f>
        <v>1c</v>
      </c>
      <c r="C7" s="157" t="str">
        <f>'Schedule F Income Data Input'!C11</f>
        <v>Net sales of livestock and other resale items</v>
      </c>
      <c r="D7" s="54">
        <f>'Schedule F Income Data Input'!$D11/'Schedule F Income Data Input'!$D$23</f>
        <v>0.16249153689911983</v>
      </c>
      <c r="E7" s="55">
        <f>'Schedule F Income Data Input'!D11/'Schedule F Income Data Input'!$B$8</f>
        <v>153.6</v>
      </c>
      <c r="F7" s="55">
        <f>'Schedule F Income Data Input'!D11/365</f>
        <v>52.602739726027394</v>
      </c>
      <c r="G7" s="55">
        <f>F7/'Schedule F Income Data Input'!$B$8</f>
        <v>0.42082191780821915</v>
      </c>
      <c r="H7" s="23"/>
    </row>
    <row r="8" spans="2:8" ht="33" customHeight="1" thickBot="1" x14ac:dyDescent="0.35">
      <c r="B8" s="156">
        <f>'Schedule F Income Data Input'!B12</f>
        <v>2</v>
      </c>
      <c r="C8" s="157" t="str">
        <f>'Schedule F Income Data Input'!C12</f>
        <v>Sales of livestock, produce, grains, and other products you raised</v>
      </c>
      <c r="D8" s="54">
        <f>'Schedule F Income Data Input'!$D12/'Schedule F Income Data Input'!$D$23</f>
        <v>0.72511848341232232</v>
      </c>
      <c r="E8" s="55">
        <f>'Schedule F Income Data Input'!D12/'Schedule F Income Data Input'!$B$8</f>
        <v>685.44</v>
      </c>
      <c r="F8" s="55">
        <f>'Schedule F Income Data Input'!D12/365</f>
        <v>234.73972602739727</v>
      </c>
      <c r="G8" s="55">
        <f>F8/'Schedule F Income Data Input'!$B$8</f>
        <v>1.8779178082191781</v>
      </c>
      <c r="H8" s="23"/>
    </row>
    <row r="9" spans="2:8" ht="33" customHeight="1" thickBot="1" x14ac:dyDescent="0.35">
      <c r="B9" s="156" t="str">
        <f>'Schedule F Income Data Input'!B13</f>
        <v>3b</v>
      </c>
      <c r="C9" s="157" t="str">
        <f>'Schedule F Income Data Input'!C13</f>
        <v>Cooperative distributions</v>
      </c>
      <c r="D9" s="54">
        <f>'Schedule F Income Data Input'!$D13/'Schedule F Income Data Input'!$D$23</f>
        <v>0</v>
      </c>
      <c r="E9" s="55">
        <f>'Schedule F Income Data Input'!D13/'Schedule F Income Data Input'!$B$8</f>
        <v>0</v>
      </c>
      <c r="F9" s="55">
        <f>'Schedule F Income Data Input'!D13/365</f>
        <v>0</v>
      </c>
      <c r="G9" s="55">
        <f>F9/'Schedule F Income Data Input'!$B$8</f>
        <v>0</v>
      </c>
      <c r="H9" s="23"/>
    </row>
    <row r="10" spans="2:8" ht="33" customHeight="1" thickBot="1" x14ac:dyDescent="0.35">
      <c r="B10" s="156" t="str">
        <f>'Schedule F Income Data Input'!B14</f>
        <v>4b</v>
      </c>
      <c r="C10" s="157" t="str">
        <f>'Schedule F Income Data Input'!C14</f>
        <v>Agricultural program payments</v>
      </c>
      <c r="D10" s="54">
        <f>'Schedule F Income Data Input'!$D14/'Schedule F Income Data Input'!$D$23</f>
        <v>2.3527420446851726E-2</v>
      </c>
      <c r="E10" s="55">
        <f>'Schedule F Income Data Input'!D14/'Schedule F Income Data Input'!$B$8</f>
        <v>22.24</v>
      </c>
      <c r="F10" s="55">
        <f>'Schedule F Income Data Input'!D14/365</f>
        <v>7.6164383561643838</v>
      </c>
      <c r="G10" s="55">
        <f>F10/'Schedule F Income Data Input'!$B$8</f>
        <v>6.0931506849315073E-2</v>
      </c>
      <c r="H10" s="23"/>
    </row>
    <row r="11" spans="2:8" ht="33" customHeight="1" thickBot="1" x14ac:dyDescent="0.35">
      <c r="B11" s="156" t="str">
        <f>'Schedule F Income Data Input'!B15</f>
        <v>5a</v>
      </c>
      <c r="C11" s="157" t="str">
        <f>'Schedule F Income Data Input'!C15</f>
        <v>Commodity Credit Corporation (CCC) loans reported under election</v>
      </c>
      <c r="D11" s="54">
        <f>'Schedule F Income Data Input'!$D15/'Schedule F Income Data Input'!$D$23</f>
        <v>0</v>
      </c>
      <c r="E11" s="55">
        <f>'Schedule F Income Data Input'!D15/'Schedule F Income Data Input'!$B$8</f>
        <v>0</v>
      </c>
      <c r="F11" s="55">
        <f>'Schedule F Income Data Input'!D15/365</f>
        <v>0</v>
      </c>
      <c r="G11" s="55">
        <f>F11/'Schedule F Income Data Input'!$B$8</f>
        <v>0</v>
      </c>
      <c r="H11" s="23"/>
    </row>
    <row r="12" spans="2:8" ht="33" customHeight="1" thickBot="1" x14ac:dyDescent="0.35">
      <c r="B12" s="156" t="str">
        <f>'Schedule F Income Data Input'!B16</f>
        <v>5c</v>
      </c>
      <c r="C12" s="157" t="str">
        <f>'Schedule F Income Data Input'!C16</f>
        <v>Commodity Credit Corporation (CCC) loans forfeited</v>
      </c>
      <c r="D12" s="54">
        <f>'Schedule F Income Data Input'!$D16/'Schedule F Income Data Input'!$D$23</f>
        <v>0</v>
      </c>
      <c r="E12" s="55">
        <f>'Schedule F Income Data Input'!D16/'Schedule F Income Data Input'!$B$8</f>
        <v>0</v>
      </c>
      <c r="F12" s="55">
        <f>'Schedule F Income Data Input'!D16/365</f>
        <v>0</v>
      </c>
      <c r="G12" s="55">
        <f>F12/'Schedule F Income Data Input'!$B$8</f>
        <v>0</v>
      </c>
      <c r="H12" s="23"/>
    </row>
    <row r="13" spans="2:8" ht="33" customHeight="1" thickBot="1" x14ac:dyDescent="0.35">
      <c r="B13" s="156" t="str">
        <f>'Schedule F Income Data Input'!B17</f>
        <v>6b</v>
      </c>
      <c r="C13" s="157" t="str">
        <f>'Schedule F Income Data Input'!C17</f>
        <v>Crop insurance proceeds and federal crop disaster payments</v>
      </c>
      <c r="D13" s="54">
        <f>'Schedule F Income Data Input'!$D17/'Schedule F Income Data Input'!$D$23</f>
        <v>0</v>
      </c>
      <c r="E13" s="55">
        <f>'Schedule F Income Data Input'!D17/'Schedule F Income Data Input'!$B$8</f>
        <v>0</v>
      </c>
      <c r="F13" s="55">
        <f>'Schedule F Income Data Input'!D17/365</f>
        <v>0</v>
      </c>
      <c r="G13" s="55">
        <f>F13/'Schedule F Income Data Input'!$B$8</f>
        <v>0</v>
      </c>
      <c r="H13" s="23"/>
    </row>
    <row r="14" spans="2:8" ht="33" customHeight="1" thickBot="1" x14ac:dyDescent="0.35">
      <c r="B14" s="156" t="str">
        <f>'Schedule F Income Data Input'!B18</f>
        <v>6d</v>
      </c>
      <c r="C14" s="157" t="str">
        <f>'Schedule F Income Data Input'!C18</f>
        <v>Crop insurance proceeds and federal crop disaster payments deferred</v>
      </c>
      <c r="D14" s="54">
        <f>'Schedule F Income Data Input'!$D18/'Schedule F Income Data Input'!$D$23</f>
        <v>0</v>
      </c>
      <c r="E14" s="55">
        <f>'Schedule F Income Data Input'!D18/'Schedule F Income Data Input'!$B$8</f>
        <v>0</v>
      </c>
      <c r="F14" s="55">
        <f>'Schedule F Income Data Input'!D18/365</f>
        <v>0</v>
      </c>
      <c r="G14" s="55">
        <f>F14/'Schedule F Income Data Input'!$B$8</f>
        <v>0</v>
      </c>
      <c r="H14" s="23"/>
    </row>
    <row r="15" spans="2:8" ht="33" customHeight="1" thickBot="1" x14ac:dyDescent="0.35">
      <c r="B15" s="156">
        <f>'Schedule F Income Data Input'!B19</f>
        <v>7</v>
      </c>
      <c r="C15" s="157" t="str">
        <f>'Schedule F Income Data Input'!C19</f>
        <v>Custom hire (machine work) income</v>
      </c>
      <c r="D15" s="54">
        <f>'Schedule F Income Data Input'!$D19/'Schedule F Income Data Input'!$D$23</f>
        <v>7.1090047393364927E-2</v>
      </c>
      <c r="E15" s="55">
        <f>'Schedule F Income Data Input'!D19/'Schedule F Income Data Input'!$B$8</f>
        <v>67.2</v>
      </c>
      <c r="F15" s="55">
        <f>'Schedule F Income Data Input'!D19/365</f>
        <v>23.013698630136986</v>
      </c>
      <c r="G15" s="55">
        <f>F15/'Schedule F Income Data Input'!$B$8</f>
        <v>0.18410958904109589</v>
      </c>
      <c r="H15" s="23"/>
    </row>
    <row r="16" spans="2:8" ht="33" customHeight="1" thickBot="1" x14ac:dyDescent="0.35">
      <c r="B16" s="156">
        <f>'Schedule F Income Data Input'!B20</f>
        <v>8</v>
      </c>
      <c r="C16" s="157" t="str">
        <f>'Schedule F Income Data Input'!C20</f>
        <v>Other income</v>
      </c>
      <c r="D16" s="54">
        <f>'Schedule F Income Data Input'!$D20/'Schedule F Income Data Input'!$D$23</f>
        <v>1.7772511848341232E-2</v>
      </c>
      <c r="E16" s="55">
        <f>'Schedule F Income Data Input'!D20/'Schedule F Income Data Input'!$B$8</f>
        <v>16.8</v>
      </c>
      <c r="F16" s="55">
        <f>'Schedule F Income Data Input'!D20/365</f>
        <v>5.7534246575342465</v>
      </c>
      <c r="G16" s="55">
        <f>F16/'Schedule F Income Data Input'!$B$8</f>
        <v>4.6027397260273974E-2</v>
      </c>
      <c r="H16" s="23"/>
    </row>
    <row r="17" spans="2:8" ht="33" customHeight="1" thickBot="1" x14ac:dyDescent="0.35">
      <c r="B17" s="23"/>
      <c r="C17" s="23"/>
      <c r="D17" s="23"/>
      <c r="E17" s="23"/>
      <c r="F17" s="23"/>
      <c r="G17" s="23"/>
      <c r="H17" s="23"/>
    </row>
    <row r="18" spans="2:8" ht="39" customHeight="1" thickBot="1" x14ac:dyDescent="0.35">
      <c r="B18" s="41">
        <v>9</v>
      </c>
      <c r="C18" s="42" t="s">
        <v>73</v>
      </c>
      <c r="D18" s="47">
        <f>SUM(D7:D16)</f>
        <v>1</v>
      </c>
      <c r="E18" s="158">
        <f t="shared" ref="E18:G18" si="0">SUM(E7:E16)</f>
        <v>945.28000000000009</v>
      </c>
      <c r="F18" s="158">
        <f t="shared" si="0"/>
        <v>323.72602739726034</v>
      </c>
      <c r="G18" s="158">
        <f t="shared" si="0"/>
        <v>2.589808219178082</v>
      </c>
    </row>
    <row r="19" spans="2:8" ht="39" customHeight="1" x14ac:dyDescent="0.3">
      <c r="B19" s="23"/>
      <c r="C19" s="23"/>
      <c r="D19" s="23"/>
      <c r="E19" s="23"/>
      <c r="F19" s="23"/>
      <c r="G19" s="23"/>
      <c r="H19" s="23"/>
    </row>
    <row r="20" spans="2:8" ht="39" customHeight="1" x14ac:dyDescent="0.3">
      <c r="B20" s="23"/>
      <c r="C20" s="23"/>
      <c r="D20" s="23"/>
      <c r="E20" s="23"/>
      <c r="F20" s="23"/>
      <c r="G20" s="23"/>
      <c r="H20" s="23"/>
    </row>
    <row r="21" spans="2:8" ht="33" customHeight="1" x14ac:dyDescent="0.3"/>
    <row r="22" spans="2:8" ht="33" customHeight="1" x14ac:dyDescent="0.3"/>
  </sheetData>
  <mergeCells count="1">
    <mergeCell ref="B2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zoomScale="70" zoomScaleNormal="70" workbookViewId="0"/>
  </sheetViews>
  <sheetFormatPr defaultColWidth="8.77734375" defaultRowHeight="13.8" x14ac:dyDescent="0.3"/>
  <cols>
    <col min="1" max="1" width="8.77734375" style="1"/>
    <col min="2" max="2" width="18.77734375" style="1" customWidth="1"/>
    <col min="3" max="3" width="78.6640625" style="1" customWidth="1"/>
    <col min="4" max="4" width="28.6640625" style="1" customWidth="1"/>
    <col min="5" max="5" width="23.77734375" style="1" customWidth="1"/>
    <col min="6" max="6" width="18.77734375" style="1" customWidth="1"/>
    <col min="7" max="7" width="78.6640625" style="1" customWidth="1"/>
    <col min="8" max="8" width="28.6640625" style="1" customWidth="1"/>
    <col min="9" max="16384" width="8.77734375" style="1"/>
  </cols>
  <sheetData>
    <row r="1" spans="2:8" ht="84" customHeight="1" thickBot="1" x14ac:dyDescent="0.35">
      <c r="B1" s="94" t="s">
        <v>61</v>
      </c>
      <c r="C1" s="95"/>
      <c r="D1" s="95"/>
      <c r="E1" s="96"/>
    </row>
    <row r="3" spans="2:8" ht="14.4" thickBot="1" x14ac:dyDescent="0.35"/>
    <row r="4" spans="2:8" ht="53.4" customHeight="1" thickBot="1" x14ac:dyDescent="0.35">
      <c r="B4" s="91" t="s">
        <v>63</v>
      </c>
      <c r="C4" s="92"/>
      <c r="D4" s="92"/>
      <c r="E4" s="93"/>
    </row>
    <row r="5" spans="2:8" ht="25.05" customHeight="1" thickBot="1" x14ac:dyDescent="0.35">
      <c r="B5" s="25"/>
      <c r="C5" s="25"/>
      <c r="D5" s="25"/>
      <c r="E5" s="25"/>
      <c r="F5" s="26"/>
      <c r="G5" s="26"/>
    </row>
    <row r="6" spans="2:8" ht="51" customHeight="1" thickBot="1" x14ac:dyDescent="0.35">
      <c r="B6" s="105" t="s">
        <v>59</v>
      </c>
      <c r="C6" s="106"/>
      <c r="D6" s="106"/>
      <c r="E6" s="107"/>
    </row>
    <row r="7" spans="2:8" ht="27" customHeight="1" x14ac:dyDescent="0.3">
      <c r="B7" s="27"/>
      <c r="C7" s="27"/>
      <c r="D7" s="27"/>
      <c r="E7" s="25"/>
    </row>
    <row r="8" spans="2:8" ht="25.05" customHeight="1" x14ac:dyDescent="0.3">
      <c r="E8" s="24"/>
    </row>
    <row r="9" spans="2:8" ht="25.05" customHeight="1" thickBot="1" x14ac:dyDescent="0.35"/>
    <row r="10" spans="2:8" ht="33.6" customHeight="1" thickBot="1" x14ac:dyDescent="0.35">
      <c r="B10" s="108">
        <v>10</v>
      </c>
      <c r="C10" s="102" t="s">
        <v>0</v>
      </c>
      <c r="D10" s="104">
        <v>0</v>
      </c>
      <c r="E10" s="58"/>
      <c r="F10" s="108">
        <v>23</v>
      </c>
      <c r="G10" s="102" t="s">
        <v>21</v>
      </c>
      <c r="H10" s="104">
        <v>0</v>
      </c>
    </row>
    <row r="11" spans="2:8" ht="33.6" customHeight="1" thickBot="1" x14ac:dyDescent="0.35">
      <c r="B11" s="108">
        <v>11</v>
      </c>
      <c r="C11" s="102" t="s">
        <v>1</v>
      </c>
      <c r="D11" s="104">
        <v>435</v>
      </c>
      <c r="E11" s="58"/>
      <c r="F11" s="108" t="s">
        <v>15</v>
      </c>
      <c r="G11" s="102" t="s">
        <v>53</v>
      </c>
      <c r="H11" s="104">
        <v>850</v>
      </c>
    </row>
    <row r="12" spans="2:8" ht="33.6" customHeight="1" thickBot="1" x14ac:dyDescent="0.35">
      <c r="B12" s="108">
        <v>12</v>
      </c>
      <c r="C12" s="102" t="s">
        <v>2</v>
      </c>
      <c r="D12" s="104">
        <v>0</v>
      </c>
      <c r="E12" s="58"/>
      <c r="F12" s="108" t="s">
        <v>16</v>
      </c>
      <c r="G12" s="102" t="s">
        <v>54</v>
      </c>
      <c r="H12" s="104">
        <v>8000</v>
      </c>
    </row>
    <row r="13" spans="2:8" ht="33.6" customHeight="1" thickBot="1" x14ac:dyDescent="0.35">
      <c r="B13" s="108">
        <v>13</v>
      </c>
      <c r="C13" s="102" t="s">
        <v>3</v>
      </c>
      <c r="D13" s="104">
        <v>1750</v>
      </c>
      <c r="E13" s="58"/>
      <c r="F13" s="108">
        <v>25</v>
      </c>
      <c r="G13" s="102" t="s">
        <v>22</v>
      </c>
      <c r="H13" s="104">
        <v>900</v>
      </c>
    </row>
    <row r="14" spans="2:8" ht="33.6" customHeight="1" thickBot="1" x14ac:dyDescent="0.35">
      <c r="B14" s="108">
        <v>14</v>
      </c>
      <c r="C14" s="102" t="s">
        <v>4</v>
      </c>
      <c r="D14" s="104">
        <v>16020</v>
      </c>
      <c r="E14" s="58"/>
      <c r="F14" s="108">
        <v>26</v>
      </c>
      <c r="G14" s="102" t="s">
        <v>23</v>
      </c>
      <c r="H14" s="104">
        <v>6000</v>
      </c>
    </row>
    <row r="15" spans="2:8" ht="33.6" customHeight="1" thickBot="1" x14ac:dyDescent="0.35">
      <c r="B15" s="108">
        <v>15</v>
      </c>
      <c r="C15" s="102" t="s">
        <v>5</v>
      </c>
      <c r="D15" s="104">
        <v>0</v>
      </c>
      <c r="E15" s="58"/>
      <c r="F15" s="108">
        <v>27</v>
      </c>
      <c r="G15" s="102" t="s">
        <v>24</v>
      </c>
      <c r="H15" s="104">
        <v>250</v>
      </c>
    </row>
    <row r="16" spans="2:8" ht="33.6" customHeight="1" thickBot="1" x14ac:dyDescent="0.35">
      <c r="B16" s="108">
        <v>16</v>
      </c>
      <c r="C16" s="102" t="s">
        <v>6</v>
      </c>
      <c r="D16" s="104">
        <v>30946</v>
      </c>
      <c r="E16" s="58"/>
      <c r="F16" s="108">
        <v>28</v>
      </c>
      <c r="G16" s="102" t="s">
        <v>25</v>
      </c>
      <c r="H16" s="104">
        <v>2500</v>
      </c>
    </row>
    <row r="17" spans="2:8" ht="33.6" customHeight="1" thickBot="1" x14ac:dyDescent="0.35">
      <c r="B17" s="108">
        <v>17</v>
      </c>
      <c r="C17" s="102" t="s">
        <v>52</v>
      </c>
      <c r="D17" s="104">
        <v>14300</v>
      </c>
      <c r="E17" s="58"/>
      <c r="F17" s="108">
        <v>29</v>
      </c>
      <c r="G17" s="102" t="s">
        <v>26</v>
      </c>
      <c r="H17" s="104">
        <v>350</v>
      </c>
    </row>
    <row r="18" spans="2:8" ht="33.6" customHeight="1" thickBot="1" x14ac:dyDescent="0.35">
      <c r="B18" s="108">
        <v>18</v>
      </c>
      <c r="C18" s="102" t="s">
        <v>7</v>
      </c>
      <c r="D18" s="104">
        <v>540</v>
      </c>
      <c r="E18" s="58"/>
      <c r="F18" s="108">
        <v>30</v>
      </c>
      <c r="G18" s="102" t="s">
        <v>27</v>
      </c>
      <c r="H18" s="104">
        <v>375</v>
      </c>
    </row>
    <row r="19" spans="2:8" ht="33.6" customHeight="1" thickBot="1" x14ac:dyDescent="0.35">
      <c r="B19" s="108">
        <v>19</v>
      </c>
      <c r="C19" s="102" t="s">
        <v>8</v>
      </c>
      <c r="D19" s="104">
        <v>5600</v>
      </c>
      <c r="E19" s="58"/>
      <c r="F19" s="108">
        <v>31</v>
      </c>
      <c r="G19" s="102" t="s">
        <v>28</v>
      </c>
      <c r="H19" s="104">
        <v>2000</v>
      </c>
    </row>
    <row r="20" spans="2:8" ht="33.6" customHeight="1" thickBot="1" x14ac:dyDescent="0.35">
      <c r="B20" s="108">
        <v>20</v>
      </c>
      <c r="C20" s="102" t="s">
        <v>9</v>
      </c>
      <c r="D20" s="104">
        <v>0</v>
      </c>
      <c r="E20" s="58"/>
      <c r="F20" s="108" t="s">
        <v>17</v>
      </c>
      <c r="G20" s="103" t="s">
        <v>29</v>
      </c>
      <c r="H20" s="104"/>
    </row>
    <row r="21" spans="2:8" ht="33.6" customHeight="1" thickBot="1" x14ac:dyDescent="0.35">
      <c r="B21" s="108" t="s">
        <v>13</v>
      </c>
      <c r="C21" s="102" t="s">
        <v>10</v>
      </c>
      <c r="D21" s="104">
        <v>16020</v>
      </c>
      <c r="E21" s="58"/>
      <c r="F21" s="108" t="s">
        <v>18</v>
      </c>
      <c r="G21" s="103" t="s">
        <v>29</v>
      </c>
      <c r="H21" s="104"/>
    </row>
    <row r="22" spans="2:8" ht="33.6" customHeight="1" thickBot="1" x14ac:dyDescent="0.35">
      <c r="B22" s="108" t="s">
        <v>12</v>
      </c>
      <c r="C22" s="102" t="s">
        <v>11</v>
      </c>
      <c r="D22" s="104">
        <v>2695</v>
      </c>
      <c r="E22" s="58"/>
      <c r="F22" s="108" t="s">
        <v>19</v>
      </c>
      <c r="G22" s="103" t="s">
        <v>29</v>
      </c>
      <c r="H22" s="104"/>
    </row>
    <row r="23" spans="2:8" ht="33.6" customHeight="1" thickBot="1" x14ac:dyDescent="0.35">
      <c r="B23" s="108">
        <v>22</v>
      </c>
      <c r="C23" s="102" t="s">
        <v>14</v>
      </c>
      <c r="D23" s="104">
        <v>7900</v>
      </c>
      <c r="E23" s="58"/>
      <c r="F23" s="108" t="s">
        <v>20</v>
      </c>
      <c r="G23" s="103" t="s">
        <v>29</v>
      </c>
      <c r="H23" s="104"/>
    </row>
    <row r="24" spans="2:8" ht="31.2" customHeight="1" x14ac:dyDescent="0.3">
      <c r="B24" s="58"/>
      <c r="C24" s="58"/>
      <c r="D24" s="58"/>
      <c r="E24" s="58"/>
      <c r="F24" s="59"/>
      <c r="G24" s="60"/>
      <c r="H24" s="61"/>
    </row>
    <row r="25" spans="2:8" ht="31.2" customHeight="1" thickBot="1" x14ac:dyDescent="0.35">
      <c r="B25" s="58"/>
      <c r="C25" s="58"/>
      <c r="D25" s="58"/>
      <c r="E25" s="58"/>
      <c r="F25" s="58"/>
      <c r="G25" s="58"/>
      <c r="H25" s="58"/>
    </row>
    <row r="26" spans="2:8" ht="31.2" customHeight="1" thickBot="1" x14ac:dyDescent="0.35">
      <c r="B26" s="58"/>
      <c r="C26" s="58"/>
      <c r="D26" s="58"/>
      <c r="E26" s="58"/>
      <c r="F26" s="99">
        <v>33</v>
      </c>
      <c r="G26" s="100" t="s">
        <v>30</v>
      </c>
      <c r="H26" s="101">
        <f>SUM(D10:D23)+SUM(H10:H24)</f>
        <v>117431</v>
      </c>
    </row>
  </sheetData>
  <mergeCells count="3">
    <mergeCell ref="B4:E4"/>
    <mergeCell ref="B1:E1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zoomScale="70" zoomScaleNormal="70" workbookViewId="0"/>
  </sheetViews>
  <sheetFormatPr defaultColWidth="8.77734375" defaultRowHeight="13.8" x14ac:dyDescent="0.3"/>
  <cols>
    <col min="1" max="1" width="8.77734375" style="19"/>
    <col min="2" max="2" width="14.77734375" style="19" customWidth="1"/>
    <col min="3" max="3" width="63.77734375" style="19" customWidth="1"/>
    <col min="4" max="6" width="27.77734375" style="19" customWidth="1"/>
    <col min="7" max="7" width="28.77734375" style="19" customWidth="1"/>
    <col min="8" max="8" width="12.77734375" style="19" customWidth="1"/>
    <col min="9" max="9" width="14.77734375" style="19" customWidth="1"/>
    <col min="10" max="10" width="73.77734375" style="19" customWidth="1"/>
    <col min="11" max="11" width="30.77734375" style="19" customWidth="1"/>
    <col min="12" max="13" width="27.77734375" style="19" customWidth="1"/>
    <col min="14" max="14" width="28.6640625" style="19" customWidth="1"/>
    <col min="15" max="16384" width="8.77734375" style="19"/>
  </cols>
  <sheetData>
    <row r="1" spans="2:14" ht="19.05" customHeight="1" thickBot="1" x14ac:dyDescent="0.35"/>
    <row r="2" spans="2:14" ht="33.450000000000003" customHeight="1" x14ac:dyDescent="0.3">
      <c r="B2" s="65" t="s">
        <v>63</v>
      </c>
      <c r="C2" s="66"/>
      <c r="D2" s="66"/>
      <c r="E2" s="67"/>
      <c r="F2" s="20"/>
      <c r="G2" s="20"/>
    </row>
    <row r="3" spans="2:14" ht="22.95" customHeight="1" thickBot="1" x14ac:dyDescent="0.35">
      <c r="B3" s="68"/>
      <c r="C3" s="69"/>
      <c r="D3" s="69"/>
      <c r="E3" s="70"/>
      <c r="F3" s="20"/>
      <c r="G3" s="20"/>
    </row>
    <row r="4" spans="2:14" ht="22.95" customHeight="1" x14ac:dyDescent="0.3">
      <c r="D4" s="20"/>
      <c r="E4" s="20"/>
      <c r="F4" s="20"/>
      <c r="G4" s="20"/>
    </row>
    <row r="5" spans="2:14" ht="22.95" customHeight="1" thickBot="1" x14ac:dyDescent="0.35">
      <c r="B5" s="20"/>
      <c r="C5" s="21"/>
      <c r="D5" s="20"/>
      <c r="E5" s="20"/>
      <c r="F5" s="20"/>
      <c r="G5" s="20"/>
    </row>
    <row r="6" spans="2:14" ht="36" customHeight="1" thickBot="1" x14ac:dyDescent="0.35">
      <c r="D6" s="57" t="s">
        <v>56</v>
      </c>
      <c r="E6" s="57" t="s">
        <v>46</v>
      </c>
      <c r="F6" s="57" t="s">
        <v>47</v>
      </c>
      <c r="G6" s="57" t="s">
        <v>48</v>
      </c>
      <c r="H6" s="22"/>
      <c r="K6" s="57" t="s">
        <v>56</v>
      </c>
      <c r="L6" s="57" t="s">
        <v>46</v>
      </c>
      <c r="M6" s="57" t="s">
        <v>47</v>
      </c>
      <c r="N6" s="57" t="s">
        <v>48</v>
      </c>
    </row>
    <row r="7" spans="2:14" ht="33" customHeight="1" thickBot="1" x14ac:dyDescent="0.35">
      <c r="B7" s="56">
        <v>10</v>
      </c>
      <c r="C7" s="53" t="str">
        <f>'Schedule F Expenses Data Input'!C10</f>
        <v>Car and truck expenses</v>
      </c>
      <c r="D7" s="54">
        <f>'Schedule F Expenses Data Input'!$D10/'Schedule F Expenses Data Input'!$H$26</f>
        <v>0</v>
      </c>
      <c r="E7" s="55">
        <f>'Schedule F Expenses Data Input'!$D10/'Schedule F Income Data Input'!$B$8</f>
        <v>0</v>
      </c>
      <c r="F7" s="55">
        <f>'Schedule F Expenses Data Input'!D10/365</f>
        <v>0</v>
      </c>
      <c r="G7" s="55">
        <f t="shared" ref="G7:G20" si="0">$E7/365</f>
        <v>0</v>
      </c>
      <c r="H7" s="23"/>
      <c r="I7" s="56">
        <v>23</v>
      </c>
      <c r="J7" s="53" t="str">
        <f>'Schedule F Expenses Data Input'!G10</f>
        <v>Pension and profit-sharing plans</v>
      </c>
      <c r="K7" s="54">
        <f>'Schedule F Expenses Data Input'!$H10/'Schedule F Expenses Data Input'!$H$26</f>
        <v>0</v>
      </c>
      <c r="L7" s="55">
        <f>'Schedule F Expenses Data Input'!$H10/'Schedule F Income Data Input'!$B$8</f>
        <v>0</v>
      </c>
      <c r="M7" s="55">
        <f>'Schedule F Expenses Data Input'!$H10/365</f>
        <v>0</v>
      </c>
      <c r="N7" s="55">
        <f t="shared" ref="N7:N20" si="1">$L7/365</f>
        <v>0</v>
      </c>
    </row>
    <row r="8" spans="2:14" ht="33" customHeight="1" thickBot="1" x14ac:dyDescent="0.35">
      <c r="B8" s="56">
        <v>11</v>
      </c>
      <c r="C8" s="53" t="str">
        <f>'Schedule F Expenses Data Input'!C11</f>
        <v>Chemicals</v>
      </c>
      <c r="D8" s="54">
        <f>'Schedule F Expenses Data Input'!$D11/'Schedule F Expenses Data Input'!$H$26</f>
        <v>3.7043029523720311E-3</v>
      </c>
      <c r="E8" s="55">
        <f>'Schedule F Expenses Data Input'!$D11/'Schedule F Income Data Input'!$B$8</f>
        <v>3.48</v>
      </c>
      <c r="F8" s="55">
        <f>'Schedule F Expenses Data Input'!D11/365</f>
        <v>1.1917808219178083</v>
      </c>
      <c r="G8" s="55">
        <f t="shared" si="0"/>
        <v>9.5342465753424661E-3</v>
      </c>
      <c r="H8" s="23"/>
      <c r="I8" s="56" t="s">
        <v>15</v>
      </c>
      <c r="J8" s="53" t="str">
        <f>'Schedule F Expenses Data Input'!G11</f>
        <v>Rent or lease: Vehicles, machinery, equipment</v>
      </c>
      <c r="K8" s="54">
        <f>'Schedule F Expenses Data Input'!$H11/'Schedule F Expenses Data Input'!$H$26</f>
        <v>7.2382931253246584E-3</v>
      </c>
      <c r="L8" s="55">
        <f>'Schedule F Expenses Data Input'!$H11/'Schedule F Income Data Input'!$B$8</f>
        <v>6.8</v>
      </c>
      <c r="M8" s="55">
        <f>'Schedule F Expenses Data Input'!$H11/365</f>
        <v>2.3287671232876712</v>
      </c>
      <c r="N8" s="55">
        <f t="shared" si="1"/>
        <v>1.8630136986301369E-2</v>
      </c>
    </row>
    <row r="9" spans="2:14" ht="33" customHeight="1" thickBot="1" x14ac:dyDescent="0.35">
      <c r="B9" s="56">
        <v>12</v>
      </c>
      <c r="C9" s="53" t="str">
        <f>'Schedule F Expenses Data Input'!C12</f>
        <v>Conservation expenses</v>
      </c>
      <c r="D9" s="54">
        <f>'Schedule F Expenses Data Input'!$D12/'Schedule F Expenses Data Input'!$H$26</f>
        <v>0</v>
      </c>
      <c r="E9" s="55">
        <f>'Schedule F Expenses Data Input'!$D12/'Schedule F Income Data Input'!$B$8</f>
        <v>0</v>
      </c>
      <c r="F9" s="55">
        <f>'Schedule F Expenses Data Input'!D12/365</f>
        <v>0</v>
      </c>
      <c r="G9" s="55">
        <f t="shared" si="0"/>
        <v>0</v>
      </c>
      <c r="H9" s="23"/>
      <c r="I9" s="56" t="s">
        <v>16</v>
      </c>
      <c r="J9" s="53" t="str">
        <f>'Schedule F Expenses Data Input'!G12</f>
        <v>Rent or lease: Other (land, animals, etc.)</v>
      </c>
      <c r="K9" s="54">
        <f>'Schedule F Expenses Data Input'!$H12/'Schedule F Expenses Data Input'!$H$26</f>
        <v>6.8125111767761495E-2</v>
      </c>
      <c r="L9" s="55">
        <f>'Schedule F Expenses Data Input'!$H12/'Schedule F Income Data Input'!$B$8</f>
        <v>64</v>
      </c>
      <c r="M9" s="55">
        <f>'Schedule F Expenses Data Input'!$H12/365</f>
        <v>21.917808219178081</v>
      </c>
      <c r="N9" s="55">
        <f t="shared" si="1"/>
        <v>0.17534246575342466</v>
      </c>
    </row>
    <row r="10" spans="2:14" ht="33" customHeight="1" thickBot="1" x14ac:dyDescent="0.35">
      <c r="B10" s="56">
        <v>13</v>
      </c>
      <c r="C10" s="53" t="str">
        <f>'Schedule F Expenses Data Input'!C13</f>
        <v>Custom hire (machine work)</v>
      </c>
      <c r="D10" s="54">
        <f>'Schedule F Expenses Data Input'!$D13/'Schedule F Expenses Data Input'!$H$26</f>
        <v>1.4902368199197828E-2</v>
      </c>
      <c r="E10" s="55">
        <f>'Schedule F Expenses Data Input'!$D13/'Schedule F Income Data Input'!$B$8</f>
        <v>14</v>
      </c>
      <c r="F10" s="55">
        <f>'Schedule F Expenses Data Input'!D13/365</f>
        <v>4.7945205479452051</v>
      </c>
      <c r="G10" s="55">
        <f t="shared" si="0"/>
        <v>3.8356164383561646E-2</v>
      </c>
      <c r="H10" s="23"/>
      <c r="I10" s="56">
        <v>25</v>
      </c>
      <c r="J10" s="53" t="str">
        <f>'Schedule F Expenses Data Input'!G13</f>
        <v>Repairs and maintenance</v>
      </c>
      <c r="K10" s="54">
        <f>'Schedule F Expenses Data Input'!$H13/'Schedule F Expenses Data Input'!$H$26</f>
        <v>7.6640750738731682E-3</v>
      </c>
      <c r="L10" s="55">
        <f>'Schedule F Expenses Data Input'!$H13/'Schedule F Income Data Input'!$B$8</f>
        <v>7.2</v>
      </c>
      <c r="M10" s="55">
        <f>'Schedule F Expenses Data Input'!$H13/365</f>
        <v>2.4657534246575343</v>
      </c>
      <c r="N10" s="55">
        <f t="shared" si="1"/>
        <v>1.9726027397260273E-2</v>
      </c>
    </row>
    <row r="11" spans="2:14" ht="33" customHeight="1" thickBot="1" x14ac:dyDescent="0.35">
      <c r="B11" s="56">
        <v>14</v>
      </c>
      <c r="C11" s="53" t="str">
        <f>'Schedule F Expenses Data Input'!C14</f>
        <v>Depreciation and section 179 expense</v>
      </c>
      <c r="D11" s="54">
        <f>'Schedule F Expenses Data Input'!$D14/'Schedule F Expenses Data Input'!$H$26</f>
        <v>0.13642053631494239</v>
      </c>
      <c r="E11" s="55">
        <f>'Schedule F Expenses Data Input'!$D14/'Schedule F Income Data Input'!$B$8</f>
        <v>128.16</v>
      </c>
      <c r="F11" s="55">
        <f>'Schedule F Expenses Data Input'!D14/365</f>
        <v>43.890410958904113</v>
      </c>
      <c r="G11" s="55">
        <f t="shared" si="0"/>
        <v>0.35112328767123285</v>
      </c>
      <c r="H11" s="23"/>
      <c r="I11" s="56">
        <v>26</v>
      </c>
      <c r="J11" s="53" t="str">
        <f>'Schedule F Expenses Data Input'!G14</f>
        <v>Seeds and plants</v>
      </c>
      <c r="K11" s="54">
        <f>'Schedule F Expenses Data Input'!$H14/'Schedule F Expenses Data Input'!$H$26</f>
        <v>5.1093833825821118E-2</v>
      </c>
      <c r="L11" s="55">
        <f>'Schedule F Expenses Data Input'!$H14/'Schedule F Income Data Input'!$B$8</f>
        <v>48</v>
      </c>
      <c r="M11" s="55">
        <f>'Schedule F Expenses Data Input'!$H14/365</f>
        <v>16.438356164383563</v>
      </c>
      <c r="N11" s="55">
        <f t="shared" si="1"/>
        <v>0.13150684931506848</v>
      </c>
    </row>
    <row r="12" spans="2:14" ht="33" customHeight="1" thickBot="1" x14ac:dyDescent="0.35">
      <c r="B12" s="56">
        <v>15</v>
      </c>
      <c r="C12" s="53" t="str">
        <f>'Schedule F Expenses Data Input'!C15</f>
        <v>Employee benefit programs</v>
      </c>
      <c r="D12" s="54">
        <f>'Schedule F Expenses Data Input'!$D15/'Schedule F Expenses Data Input'!$H$26</f>
        <v>0</v>
      </c>
      <c r="E12" s="55">
        <f>'Schedule F Expenses Data Input'!$D15/'Schedule F Income Data Input'!$B$8</f>
        <v>0</v>
      </c>
      <c r="F12" s="55">
        <f>'Schedule F Expenses Data Input'!D15/365</f>
        <v>0</v>
      </c>
      <c r="G12" s="55">
        <f t="shared" si="0"/>
        <v>0</v>
      </c>
      <c r="H12" s="23"/>
      <c r="I12" s="56">
        <v>27</v>
      </c>
      <c r="J12" s="53" t="str">
        <f>'Schedule F Expenses Data Input'!G15</f>
        <v>Storage and warehousing</v>
      </c>
      <c r="K12" s="54">
        <f>'Schedule F Expenses Data Input'!$H15/'Schedule F Expenses Data Input'!$H$26</f>
        <v>2.1289097427425467E-3</v>
      </c>
      <c r="L12" s="55">
        <f>'Schedule F Expenses Data Input'!$H15/'Schedule F Income Data Input'!$B$8</f>
        <v>2</v>
      </c>
      <c r="M12" s="55">
        <f>'Schedule F Expenses Data Input'!$H15/365</f>
        <v>0.68493150684931503</v>
      </c>
      <c r="N12" s="55">
        <f t="shared" si="1"/>
        <v>5.4794520547945206E-3</v>
      </c>
    </row>
    <row r="13" spans="2:14" ht="33" customHeight="1" thickBot="1" x14ac:dyDescent="0.35">
      <c r="B13" s="56">
        <v>16</v>
      </c>
      <c r="C13" s="53" t="str">
        <f>'Schedule F Expenses Data Input'!C16</f>
        <v>Feed</v>
      </c>
      <c r="D13" s="54">
        <f>'Schedule F Expenses Data Input'!$D16/'Schedule F Expenses Data Input'!$H$26</f>
        <v>0.26352496359564342</v>
      </c>
      <c r="E13" s="55">
        <f>'Schedule F Expenses Data Input'!$D16/'Schedule F Income Data Input'!$B$8</f>
        <v>247.56800000000001</v>
      </c>
      <c r="F13" s="55">
        <f>'Schedule F Expenses Data Input'!D16/365</f>
        <v>84.783561643835611</v>
      </c>
      <c r="G13" s="55">
        <f t="shared" si="0"/>
        <v>0.67826849315068494</v>
      </c>
      <c r="H13" s="23"/>
      <c r="I13" s="56">
        <v>28</v>
      </c>
      <c r="J13" s="53" t="str">
        <f>'Schedule F Expenses Data Input'!G16</f>
        <v>Supplies</v>
      </c>
      <c r="K13" s="54">
        <f>'Schedule F Expenses Data Input'!$H16/'Schedule F Expenses Data Input'!$H$26</f>
        <v>2.1289097427425466E-2</v>
      </c>
      <c r="L13" s="55">
        <f>'Schedule F Expenses Data Input'!$H16/'Schedule F Income Data Input'!$B$8</f>
        <v>20</v>
      </c>
      <c r="M13" s="55">
        <f>'Schedule F Expenses Data Input'!$H16/365</f>
        <v>6.8493150684931505</v>
      </c>
      <c r="N13" s="55">
        <f t="shared" si="1"/>
        <v>5.4794520547945202E-2</v>
      </c>
    </row>
    <row r="14" spans="2:14" ht="33" customHeight="1" thickBot="1" x14ac:dyDescent="0.35">
      <c r="B14" s="56">
        <v>17</v>
      </c>
      <c r="C14" s="53" t="str">
        <f>'Schedule F Expenses Data Input'!C17</f>
        <v>Fertilizers and lime</v>
      </c>
      <c r="D14" s="54">
        <f>'Schedule F Expenses Data Input'!$D17/'Schedule F Expenses Data Input'!$H$26</f>
        <v>0.12177363728487367</v>
      </c>
      <c r="E14" s="55">
        <f>'Schedule F Expenses Data Input'!$D17/'Schedule F Income Data Input'!$B$8</f>
        <v>114.4</v>
      </c>
      <c r="F14" s="55">
        <f>'Schedule F Expenses Data Input'!D17/365</f>
        <v>39.178082191780824</v>
      </c>
      <c r="G14" s="55">
        <f t="shared" si="0"/>
        <v>0.31342465753424659</v>
      </c>
      <c r="H14" s="23"/>
      <c r="I14" s="56">
        <v>29</v>
      </c>
      <c r="J14" s="53" t="str">
        <f>'Schedule F Expenses Data Input'!G17</f>
        <v>Taxes</v>
      </c>
      <c r="K14" s="54">
        <f>'Schedule F Expenses Data Input'!$H17/'Schedule F Expenses Data Input'!$H$26</f>
        <v>2.9804736398395654E-3</v>
      </c>
      <c r="L14" s="55">
        <f>'Schedule F Expenses Data Input'!$H17/'Schedule F Income Data Input'!$B$8</f>
        <v>2.8</v>
      </c>
      <c r="M14" s="55">
        <f>'Schedule F Expenses Data Input'!$H17/365</f>
        <v>0.95890410958904104</v>
      </c>
      <c r="N14" s="55">
        <f t="shared" si="1"/>
        <v>7.6712328767123287E-3</v>
      </c>
    </row>
    <row r="15" spans="2:14" ht="33" customHeight="1" thickBot="1" x14ac:dyDescent="0.35">
      <c r="B15" s="56">
        <v>18</v>
      </c>
      <c r="C15" s="53" t="str">
        <f>'Schedule F Expenses Data Input'!C18</f>
        <v>Freight and trucking</v>
      </c>
      <c r="D15" s="54">
        <f>'Schedule F Expenses Data Input'!$D18/'Schedule F Expenses Data Input'!$H$26</f>
        <v>4.5984450443239009E-3</v>
      </c>
      <c r="E15" s="55">
        <f>'Schedule F Expenses Data Input'!$D18/'Schedule F Income Data Input'!$B$8</f>
        <v>4.32</v>
      </c>
      <c r="F15" s="55">
        <f>'Schedule F Expenses Data Input'!D18/365</f>
        <v>1.4794520547945205</v>
      </c>
      <c r="G15" s="55">
        <f t="shared" si="0"/>
        <v>1.1835616438356166E-2</v>
      </c>
      <c r="H15" s="23"/>
      <c r="I15" s="56">
        <v>30</v>
      </c>
      <c r="J15" s="53" t="str">
        <f>'Schedule F Expenses Data Input'!G18</f>
        <v>Utilities</v>
      </c>
      <c r="K15" s="54">
        <f>'Schedule F Expenses Data Input'!$H18/'Schedule F Expenses Data Input'!$H$26</f>
        <v>3.1933646141138199E-3</v>
      </c>
      <c r="L15" s="55">
        <f>'Schedule F Expenses Data Input'!$H18/'Schedule F Income Data Input'!$B$8</f>
        <v>3</v>
      </c>
      <c r="M15" s="55">
        <f>'Schedule F Expenses Data Input'!$H18/365</f>
        <v>1.0273972602739727</v>
      </c>
      <c r="N15" s="55">
        <f t="shared" si="1"/>
        <v>8.21917808219178E-3</v>
      </c>
    </row>
    <row r="16" spans="2:14" ht="33" customHeight="1" thickBot="1" x14ac:dyDescent="0.35">
      <c r="B16" s="56">
        <v>19</v>
      </c>
      <c r="C16" s="53" t="str">
        <f>'Schedule F Expenses Data Input'!C19</f>
        <v>Gasoline, fuel, and oil</v>
      </c>
      <c r="D16" s="54">
        <f>'Schedule F Expenses Data Input'!$D19/'Schedule F Expenses Data Input'!$H$26</f>
        <v>4.7687578237433047E-2</v>
      </c>
      <c r="E16" s="55">
        <f>'Schedule F Expenses Data Input'!$D19/'Schedule F Income Data Input'!$B$8</f>
        <v>44.8</v>
      </c>
      <c r="F16" s="55">
        <f>'Schedule F Expenses Data Input'!D19/365</f>
        <v>15.342465753424657</v>
      </c>
      <c r="G16" s="55">
        <f t="shared" si="0"/>
        <v>0.12273972602739726</v>
      </c>
      <c r="H16" s="23"/>
      <c r="I16" s="56">
        <v>31</v>
      </c>
      <c r="J16" s="53" t="str">
        <f>'Schedule F Expenses Data Input'!G19</f>
        <v>Veterinary, breeding, and medicine</v>
      </c>
      <c r="K16" s="54">
        <f>'Schedule F Expenses Data Input'!$H19/'Schedule F Expenses Data Input'!$H$26</f>
        <v>1.7031277941940374E-2</v>
      </c>
      <c r="L16" s="55">
        <f>'Schedule F Expenses Data Input'!$H19/'Schedule F Income Data Input'!$B$8</f>
        <v>16</v>
      </c>
      <c r="M16" s="55">
        <f>'Schedule F Expenses Data Input'!$H19/365</f>
        <v>5.4794520547945202</v>
      </c>
      <c r="N16" s="55">
        <f t="shared" si="1"/>
        <v>4.3835616438356165E-2</v>
      </c>
    </row>
    <row r="17" spans="2:14" ht="33" customHeight="1" thickBot="1" x14ac:dyDescent="0.35">
      <c r="B17" s="56">
        <v>20</v>
      </c>
      <c r="C17" s="53" t="str">
        <f>'Schedule F Expenses Data Input'!C20</f>
        <v>Insurance (other than health)</v>
      </c>
      <c r="D17" s="54">
        <f>'Schedule F Expenses Data Input'!$D20/'Schedule F Expenses Data Input'!$H$26</f>
        <v>0</v>
      </c>
      <c r="E17" s="55">
        <f>'Schedule F Expenses Data Input'!$D20/'Schedule F Income Data Input'!$B$8</f>
        <v>0</v>
      </c>
      <c r="F17" s="55">
        <f>'Schedule F Expenses Data Input'!D20/365</f>
        <v>0</v>
      </c>
      <c r="G17" s="55">
        <f t="shared" si="0"/>
        <v>0</v>
      </c>
      <c r="H17" s="23"/>
      <c r="I17" s="56" t="s">
        <v>17</v>
      </c>
      <c r="J17" s="53" t="str">
        <f>'Schedule F Expenses Data Input'!G20</f>
        <v>Other expenses:</v>
      </c>
      <c r="K17" s="54">
        <f>'Schedule F Expenses Data Input'!$H20/'Schedule F Expenses Data Input'!$H$26</f>
        <v>0</v>
      </c>
      <c r="L17" s="55">
        <f>'Schedule F Expenses Data Input'!$H20/'Schedule F Income Data Input'!$B$8</f>
        <v>0</v>
      </c>
      <c r="M17" s="55">
        <f>'Schedule F Expenses Data Input'!$H20/365</f>
        <v>0</v>
      </c>
      <c r="N17" s="55">
        <f t="shared" si="1"/>
        <v>0</v>
      </c>
    </row>
    <row r="18" spans="2:14" ht="33" customHeight="1" thickBot="1" x14ac:dyDescent="0.35">
      <c r="B18" s="56" t="s">
        <v>13</v>
      </c>
      <c r="C18" s="53" t="str">
        <f>'Schedule F Expenses Data Input'!C21</f>
        <v>Interest: Mortgage</v>
      </c>
      <c r="D18" s="54">
        <f>'Schedule F Expenses Data Input'!$D21/'Schedule F Expenses Data Input'!$H$26</f>
        <v>0.13642053631494239</v>
      </c>
      <c r="E18" s="55">
        <f>'Schedule F Expenses Data Input'!$D21/'Schedule F Income Data Input'!$B$8</f>
        <v>128.16</v>
      </c>
      <c r="F18" s="55">
        <f>'Schedule F Expenses Data Input'!D21/365</f>
        <v>43.890410958904113</v>
      </c>
      <c r="G18" s="55">
        <f t="shared" si="0"/>
        <v>0.35112328767123285</v>
      </c>
      <c r="H18" s="23"/>
      <c r="I18" s="56" t="s">
        <v>18</v>
      </c>
      <c r="J18" s="53" t="str">
        <f>'Schedule F Expenses Data Input'!G21</f>
        <v>Other expenses:</v>
      </c>
      <c r="K18" s="54">
        <f>'Schedule F Expenses Data Input'!$H21/'Schedule F Expenses Data Input'!$H$26</f>
        <v>0</v>
      </c>
      <c r="L18" s="55">
        <f>'Schedule F Expenses Data Input'!$H21/'Schedule F Income Data Input'!$B$8</f>
        <v>0</v>
      </c>
      <c r="M18" s="55">
        <f>'Schedule F Expenses Data Input'!$H21/365</f>
        <v>0</v>
      </c>
      <c r="N18" s="55">
        <f t="shared" si="1"/>
        <v>0</v>
      </c>
    </row>
    <row r="19" spans="2:14" ht="33" customHeight="1" thickBot="1" x14ac:dyDescent="0.35">
      <c r="B19" s="56" t="s">
        <v>12</v>
      </c>
      <c r="C19" s="53" t="str">
        <f>'Schedule F Expenses Data Input'!C22</f>
        <v>Interest: Other</v>
      </c>
      <c r="D19" s="54">
        <f>'Schedule F Expenses Data Input'!$D22/'Schedule F Expenses Data Input'!$H$26</f>
        <v>2.2949647026764653E-2</v>
      </c>
      <c r="E19" s="55">
        <f>'Schedule F Expenses Data Input'!$D22/'Schedule F Income Data Input'!$B$8</f>
        <v>21.56</v>
      </c>
      <c r="F19" s="55">
        <f>'Schedule F Expenses Data Input'!D22/365</f>
        <v>7.3835616438356162</v>
      </c>
      <c r="G19" s="55">
        <f t="shared" si="0"/>
        <v>5.906849315068493E-2</v>
      </c>
      <c r="H19" s="23"/>
      <c r="I19" s="56" t="s">
        <v>19</v>
      </c>
      <c r="J19" s="53" t="str">
        <f>'Schedule F Expenses Data Input'!G22</f>
        <v>Other expenses:</v>
      </c>
      <c r="K19" s="54">
        <f>'Schedule F Expenses Data Input'!$H22/'Schedule F Expenses Data Input'!$H$26</f>
        <v>0</v>
      </c>
      <c r="L19" s="55">
        <f>'Schedule F Expenses Data Input'!$H22/'Schedule F Income Data Input'!$B$8</f>
        <v>0</v>
      </c>
      <c r="M19" s="55">
        <f>'Schedule F Expenses Data Input'!$H22/365</f>
        <v>0</v>
      </c>
      <c r="N19" s="55">
        <f t="shared" si="1"/>
        <v>0</v>
      </c>
    </row>
    <row r="20" spans="2:14" ht="33" customHeight="1" thickBot="1" x14ac:dyDescent="0.35">
      <c r="B20" s="56">
        <v>22</v>
      </c>
      <c r="C20" s="53" t="str">
        <f>'Schedule F Expenses Data Input'!C23</f>
        <v>Labor hired (less employment credits)</v>
      </c>
      <c r="D20" s="54">
        <f>'Schedule F Expenses Data Input'!$D23/'Schedule F Expenses Data Input'!$H$26</f>
        <v>6.7273547870664474E-2</v>
      </c>
      <c r="E20" s="55">
        <f>'Schedule F Expenses Data Input'!$D23/'Schedule F Income Data Input'!$B$8</f>
        <v>63.2</v>
      </c>
      <c r="F20" s="55">
        <f>'Schedule F Expenses Data Input'!D23/365</f>
        <v>21.643835616438356</v>
      </c>
      <c r="G20" s="55">
        <f t="shared" si="0"/>
        <v>0.17315068493150687</v>
      </c>
      <c r="H20" s="23"/>
      <c r="I20" s="56" t="s">
        <v>20</v>
      </c>
      <c r="J20" s="53" t="str">
        <f>'Schedule F Expenses Data Input'!G23</f>
        <v>Other expenses:</v>
      </c>
      <c r="K20" s="54">
        <f>'Schedule F Expenses Data Input'!$H23/'Schedule F Expenses Data Input'!$H$26</f>
        <v>0</v>
      </c>
      <c r="L20" s="55">
        <f>'Schedule F Expenses Data Input'!$H23/'Schedule F Income Data Input'!$B$8</f>
        <v>0</v>
      </c>
      <c r="M20" s="55">
        <f>'Schedule F Expenses Data Input'!$H23/365</f>
        <v>0</v>
      </c>
      <c r="N20" s="55">
        <f t="shared" si="1"/>
        <v>0</v>
      </c>
    </row>
    <row r="21" spans="2:14" ht="33" customHeight="1" thickBot="1" x14ac:dyDescent="0.35">
      <c r="B21" s="23"/>
      <c r="C21" s="23"/>
      <c r="D21" s="23"/>
      <c r="E21" s="23"/>
      <c r="F21" s="23"/>
      <c r="G21" s="23"/>
      <c r="H21" s="23"/>
      <c r="J21" s="23"/>
      <c r="K21" s="23"/>
    </row>
    <row r="22" spans="2:14" ht="39" customHeight="1" thickBot="1" x14ac:dyDescent="0.35">
      <c r="B22" s="23"/>
      <c r="C22" s="23"/>
      <c r="D22" s="23"/>
      <c r="E22" s="23"/>
      <c r="F22" s="23"/>
      <c r="G22" s="23"/>
      <c r="H22" s="23"/>
      <c r="I22" s="41">
        <v>33</v>
      </c>
      <c r="J22" s="42" t="s">
        <v>30</v>
      </c>
      <c r="K22" s="47">
        <f>SUM(D7:D20)+SUM(K7:K20)</f>
        <v>1</v>
      </c>
      <c r="L22" s="48">
        <f>SUM(E7:E20)+SUM(L7:L20)</f>
        <v>939.44799999999987</v>
      </c>
      <c r="M22" s="48">
        <f>SUM(F7:F20)+SUM(M7:M20)</f>
        <v>321.72876712328764</v>
      </c>
      <c r="N22" s="48">
        <f>SUM(G7:G20)+SUM(N7:N20)</f>
        <v>2.5738301369863015</v>
      </c>
    </row>
    <row r="23" spans="2:14" ht="39" customHeight="1" thickBot="1" x14ac:dyDescent="0.35">
      <c r="B23" s="23"/>
      <c r="C23" s="23"/>
      <c r="D23" s="23"/>
      <c r="E23" s="23"/>
      <c r="F23" s="23"/>
      <c r="G23" s="23"/>
      <c r="H23" s="23"/>
      <c r="I23" s="43"/>
      <c r="J23" s="44"/>
      <c r="K23" s="49"/>
      <c r="L23" s="50"/>
      <c r="M23" s="50"/>
      <c r="N23" s="50"/>
    </row>
    <row r="24" spans="2:14" ht="39" customHeight="1" thickBot="1" x14ac:dyDescent="0.35">
      <c r="B24" s="23"/>
      <c r="C24" s="23"/>
      <c r="D24" s="23"/>
      <c r="E24" s="23"/>
      <c r="F24" s="23"/>
      <c r="G24" s="23"/>
      <c r="H24" s="23"/>
      <c r="I24" s="45">
        <v>34</v>
      </c>
      <c r="J24" s="46" t="s">
        <v>65</v>
      </c>
      <c r="K24" s="51"/>
      <c r="L24" s="52">
        <f>'Ranch Income Analysis'!E18-'Ranch Expense Analysis'!L22</f>
        <v>5.832000000000221</v>
      </c>
      <c r="M24" s="52">
        <f>'Ranch Income Analysis'!F18-'Ranch Expense Analysis'!M22</f>
        <v>1.9972602739726995</v>
      </c>
      <c r="N24" s="52">
        <f>'Ranch Income Analysis'!G18-'Ranch Expense Analysis'!N22</f>
        <v>1.597808219178054E-2</v>
      </c>
    </row>
    <row r="25" spans="2:14" ht="33" customHeight="1" x14ac:dyDescent="0.3"/>
    <row r="26" spans="2:14" ht="33" customHeight="1" x14ac:dyDescent="0.3"/>
  </sheetData>
  <mergeCells count="1">
    <mergeCell ref="B2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="110" zoomScaleNormal="110" zoomScaleSheetLayoutView="90" workbookViewId="0">
      <selection sqref="A1:H1"/>
    </sheetView>
  </sheetViews>
  <sheetFormatPr defaultColWidth="10.77734375" defaultRowHeight="15.6" x14ac:dyDescent="0.3"/>
  <cols>
    <col min="1" max="4" width="16.77734375" style="13" customWidth="1"/>
    <col min="5" max="5" width="19.6640625" style="13" customWidth="1"/>
    <col min="6" max="6" width="12.109375" style="14" customWidth="1"/>
    <col min="7" max="7" width="19.6640625" style="13" customWidth="1"/>
    <col min="8" max="8" width="12.33203125" style="13" customWidth="1"/>
    <col min="9" max="16384" width="10.77734375" style="13"/>
  </cols>
  <sheetData>
    <row r="1" spans="1:8" ht="49.95" customHeight="1" thickBot="1" x14ac:dyDescent="0.35">
      <c r="A1" s="115" t="s">
        <v>38</v>
      </c>
      <c r="B1" s="116"/>
      <c r="C1" s="116"/>
      <c r="D1" s="116"/>
      <c r="E1" s="116"/>
      <c r="F1" s="116"/>
      <c r="G1" s="116"/>
      <c r="H1" s="117"/>
    </row>
    <row r="2" spans="1:8" ht="24" customHeight="1" x14ac:dyDescent="0.3">
      <c r="A2" s="109" t="s">
        <v>36</v>
      </c>
      <c r="B2" s="110"/>
      <c r="C2" s="110"/>
      <c r="D2" s="110"/>
      <c r="E2" s="110"/>
      <c r="F2" s="110"/>
      <c r="G2" s="110"/>
      <c r="H2" s="111"/>
    </row>
    <row r="3" spans="1:8" ht="21.75" customHeight="1" thickBot="1" x14ac:dyDescent="0.35">
      <c r="A3" s="112"/>
      <c r="B3" s="113"/>
      <c r="C3" s="113"/>
      <c r="D3" s="113"/>
      <c r="E3" s="113"/>
      <c r="F3" s="113"/>
      <c r="G3" s="113"/>
      <c r="H3" s="114"/>
    </row>
    <row r="4" spans="1:8" ht="40.049999999999997" customHeight="1" x14ac:dyDescent="0.3">
      <c r="A4" s="118"/>
      <c r="B4" s="119"/>
      <c r="C4" s="119"/>
      <c r="D4" s="119"/>
      <c r="E4" s="34" t="s">
        <v>37</v>
      </c>
      <c r="F4" s="121"/>
      <c r="G4" s="34" t="s">
        <v>35</v>
      </c>
      <c r="H4" s="123"/>
    </row>
    <row r="5" spans="1:8" ht="23.25" customHeight="1" x14ac:dyDescent="0.4">
      <c r="A5" s="71" t="s">
        <v>49</v>
      </c>
      <c r="B5" s="72"/>
      <c r="C5" s="72"/>
      <c r="D5" s="73"/>
      <c r="E5" s="15">
        <v>100</v>
      </c>
      <c r="F5" s="122"/>
      <c r="G5" s="28">
        <v>100</v>
      </c>
      <c r="H5" s="76"/>
    </row>
    <row r="6" spans="1:8" ht="23.25" customHeight="1" x14ac:dyDescent="0.4">
      <c r="A6" s="71" t="s">
        <v>39</v>
      </c>
      <c r="B6" s="72"/>
      <c r="C6" s="72"/>
      <c r="D6" s="73"/>
      <c r="E6" s="16">
        <v>75000</v>
      </c>
      <c r="F6" s="122"/>
      <c r="G6" s="29">
        <v>69700</v>
      </c>
      <c r="H6" s="76"/>
    </row>
    <row r="7" spans="1:8" ht="23.25" customHeight="1" x14ac:dyDescent="0.4">
      <c r="A7" s="71" t="s">
        <v>58</v>
      </c>
      <c r="B7" s="72"/>
      <c r="C7" s="72"/>
      <c r="D7" s="73"/>
      <c r="E7" s="16">
        <v>15000</v>
      </c>
      <c r="F7" s="122"/>
      <c r="G7" s="29">
        <v>9500</v>
      </c>
      <c r="H7" s="76"/>
    </row>
    <row r="8" spans="1:8" ht="23.25" customHeight="1" x14ac:dyDescent="0.35">
      <c r="A8" s="71" t="s">
        <v>50</v>
      </c>
      <c r="B8" s="72"/>
      <c r="C8" s="72"/>
      <c r="D8" s="73"/>
      <c r="E8" s="17">
        <f>(E6-E7)/E5</f>
        <v>600</v>
      </c>
      <c r="F8" s="122"/>
      <c r="G8" s="17">
        <f>(G6-G7)/G5</f>
        <v>602</v>
      </c>
      <c r="H8" s="76"/>
    </row>
    <row r="9" spans="1:8" ht="23.25" customHeight="1" x14ac:dyDescent="0.4">
      <c r="A9" s="71" t="s">
        <v>40</v>
      </c>
      <c r="B9" s="72"/>
      <c r="C9" s="72"/>
      <c r="D9" s="73"/>
      <c r="E9" s="18">
        <v>0.85</v>
      </c>
      <c r="F9" s="122"/>
      <c r="G9" s="30">
        <v>0.85</v>
      </c>
      <c r="H9" s="76"/>
    </row>
    <row r="10" spans="1:8" ht="23.25" customHeight="1" x14ac:dyDescent="0.4">
      <c r="A10" s="71" t="s">
        <v>41</v>
      </c>
      <c r="B10" s="72"/>
      <c r="C10" s="72"/>
      <c r="D10" s="73"/>
      <c r="E10" s="15">
        <v>525</v>
      </c>
      <c r="F10" s="122"/>
      <c r="G10" s="31">
        <v>550</v>
      </c>
      <c r="H10" s="76"/>
    </row>
    <row r="11" spans="1:8" ht="23.25" customHeight="1" x14ac:dyDescent="0.4">
      <c r="A11" s="71" t="s">
        <v>42</v>
      </c>
      <c r="B11" s="72"/>
      <c r="C11" s="72"/>
      <c r="D11" s="73"/>
      <c r="E11" s="6">
        <v>1.55</v>
      </c>
      <c r="F11" s="122"/>
      <c r="G11" s="32">
        <v>1.43</v>
      </c>
      <c r="H11" s="76"/>
    </row>
    <row r="12" spans="1:8" ht="23.25" customHeight="1" x14ac:dyDescent="0.4">
      <c r="A12" s="71" t="s">
        <v>43</v>
      </c>
      <c r="B12" s="72"/>
      <c r="C12" s="72"/>
      <c r="D12" s="73"/>
      <c r="E12" s="6">
        <v>0.8</v>
      </c>
      <c r="F12" s="122"/>
      <c r="G12" s="32">
        <v>0.75</v>
      </c>
      <c r="H12" s="76"/>
    </row>
    <row r="13" spans="1:8" ht="23.25" customHeight="1" x14ac:dyDescent="0.3">
      <c r="A13" s="74"/>
      <c r="B13" s="75"/>
      <c r="C13" s="75"/>
      <c r="D13" s="75"/>
      <c r="E13" s="75"/>
      <c r="F13" s="75"/>
      <c r="G13" s="75"/>
      <c r="H13" s="76"/>
    </row>
    <row r="14" spans="1:8" ht="23.25" customHeight="1" x14ac:dyDescent="0.3">
      <c r="A14" s="71" t="s">
        <v>51</v>
      </c>
      <c r="B14" s="72"/>
      <c r="C14" s="72"/>
      <c r="D14" s="73"/>
      <c r="E14" s="6">
        <f>(($E$10*$E$9)*$E$11)-$E$8</f>
        <v>91.6875</v>
      </c>
      <c r="F14" s="120"/>
      <c r="G14" s="6">
        <f>(($G$10*$G$9)*$G$11)-$G$8</f>
        <v>66.524999999999977</v>
      </c>
      <c r="H14" s="124"/>
    </row>
    <row r="15" spans="1:8" ht="23.25" customHeight="1" x14ac:dyDescent="0.3">
      <c r="A15" s="71" t="s">
        <v>55</v>
      </c>
      <c r="B15" s="72"/>
      <c r="C15" s="72"/>
      <c r="D15" s="73"/>
      <c r="E15" s="6">
        <f>$E$8/($E$10*$E$9)</f>
        <v>1.3445378151260505</v>
      </c>
      <c r="F15" s="120"/>
      <c r="G15" s="6">
        <f>$G$8/($G$10*$G$9)</f>
        <v>1.2877005347593582</v>
      </c>
      <c r="H15" s="124"/>
    </row>
    <row r="16" spans="1:8" ht="23.25" customHeight="1" x14ac:dyDescent="0.3">
      <c r="A16" s="71" t="s">
        <v>44</v>
      </c>
      <c r="B16" s="72"/>
      <c r="C16" s="72"/>
      <c r="D16" s="73"/>
      <c r="E16" s="6">
        <f>$E$14*$E$5</f>
        <v>9168.75</v>
      </c>
      <c r="F16" s="120"/>
      <c r="G16" s="6">
        <f>$G$14*$G$5</f>
        <v>6652.4999999999982</v>
      </c>
      <c r="H16" s="124"/>
    </row>
    <row r="17" spans="1:8" ht="23.25" customHeight="1" thickBot="1" x14ac:dyDescent="0.35">
      <c r="A17" s="77"/>
      <c r="B17" s="78"/>
      <c r="C17" s="78"/>
      <c r="D17" s="78"/>
      <c r="E17" s="78"/>
      <c r="F17" s="78"/>
      <c r="G17" s="78"/>
      <c r="H17" s="79"/>
    </row>
    <row r="18" spans="1:8" ht="16.5" customHeight="1" x14ac:dyDescent="0.3"/>
    <row r="19" spans="1:8" ht="16.5" customHeight="1" thickBot="1" x14ac:dyDescent="0.35"/>
    <row r="20" spans="1:8" ht="43.95" customHeight="1" thickBot="1" x14ac:dyDescent="0.35">
      <c r="A20" s="62" t="s">
        <v>59</v>
      </c>
      <c r="B20" s="63"/>
      <c r="C20" s="63"/>
      <c r="D20" s="63"/>
      <c r="E20" s="64"/>
    </row>
  </sheetData>
  <mergeCells count="21">
    <mergeCell ref="A1:H1"/>
    <mergeCell ref="A2:H3"/>
    <mergeCell ref="A4:D4"/>
    <mergeCell ref="F14:F16"/>
    <mergeCell ref="F4:F12"/>
    <mergeCell ref="H4:H12"/>
    <mergeCell ref="H14:H16"/>
    <mergeCell ref="A20:E20"/>
    <mergeCell ref="A5:D5"/>
    <mergeCell ref="A6:D6"/>
    <mergeCell ref="A7:D7"/>
    <mergeCell ref="A8:D8"/>
    <mergeCell ref="A9:D9"/>
    <mergeCell ref="A10:D10"/>
    <mergeCell ref="A11:D11"/>
    <mergeCell ref="A12:D12"/>
    <mergeCell ref="A14:D14"/>
    <mergeCell ref="A15:D15"/>
    <mergeCell ref="A16:D16"/>
    <mergeCell ref="A13:H13"/>
    <mergeCell ref="A17:H17"/>
  </mergeCells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="110" zoomScaleNormal="110" workbookViewId="0">
      <selection sqref="A1:I1"/>
    </sheetView>
  </sheetViews>
  <sheetFormatPr defaultColWidth="10.77734375" defaultRowHeight="15" x14ac:dyDescent="0.3"/>
  <cols>
    <col min="1" max="4" width="15.77734375" style="2" customWidth="1"/>
    <col min="5" max="5" width="22.6640625" style="3" customWidth="1"/>
    <col min="6" max="6" width="11" style="2" customWidth="1"/>
    <col min="7" max="7" width="20.77734375" style="2" customWidth="1"/>
    <col min="8" max="8" width="10.77734375" style="2" customWidth="1"/>
    <col min="9" max="9" width="22.77734375" style="2" customWidth="1"/>
    <col min="10" max="16384" width="10.77734375" style="2"/>
  </cols>
  <sheetData>
    <row r="1" spans="1:9" ht="69" customHeight="1" thickBot="1" x14ac:dyDescent="0.35">
      <c r="A1" s="147" t="s">
        <v>45</v>
      </c>
      <c r="B1" s="148"/>
      <c r="C1" s="148"/>
      <c r="D1" s="148"/>
      <c r="E1" s="148"/>
      <c r="F1" s="148"/>
      <c r="G1" s="148"/>
      <c r="H1" s="148"/>
      <c r="I1" s="149"/>
    </row>
    <row r="2" spans="1:9" ht="27" customHeight="1" x14ac:dyDescent="0.3">
      <c r="A2" s="150" t="s">
        <v>36</v>
      </c>
      <c r="B2" s="151"/>
      <c r="C2" s="151"/>
      <c r="D2" s="151"/>
      <c r="E2" s="151"/>
      <c r="F2" s="151"/>
      <c r="G2" s="151"/>
      <c r="H2" s="151"/>
      <c r="I2" s="152"/>
    </row>
    <row r="3" spans="1:9" ht="27" customHeight="1" thickBot="1" x14ac:dyDescent="0.35">
      <c r="A3" s="153"/>
      <c r="B3" s="154"/>
      <c r="C3" s="154"/>
      <c r="D3" s="154"/>
      <c r="E3" s="154"/>
      <c r="F3" s="154"/>
      <c r="G3" s="154"/>
      <c r="H3" s="154"/>
      <c r="I3" s="155"/>
    </row>
    <row r="4" spans="1:9" ht="40.049999999999997" customHeight="1" x14ac:dyDescent="0.3">
      <c r="A4" s="125"/>
      <c r="B4" s="126"/>
      <c r="C4" s="126"/>
      <c r="D4" s="126"/>
      <c r="E4" s="35" t="s">
        <v>35</v>
      </c>
      <c r="F4" s="131"/>
      <c r="G4" s="35" t="s">
        <v>34</v>
      </c>
      <c r="H4" s="131"/>
      <c r="I4" s="36" t="s">
        <v>33</v>
      </c>
    </row>
    <row r="5" spans="1:9" ht="27" customHeight="1" x14ac:dyDescent="0.3">
      <c r="A5" s="71" t="s">
        <v>60</v>
      </c>
      <c r="B5" s="72"/>
      <c r="C5" s="72"/>
      <c r="D5" s="73"/>
      <c r="E5" s="9">
        <f>'Est. Profits-Breakeven Price'!G5</f>
        <v>100</v>
      </c>
      <c r="F5" s="132"/>
      <c r="G5" s="12"/>
      <c r="H5" s="130"/>
      <c r="I5" s="37"/>
    </row>
    <row r="6" spans="1:9" ht="27" customHeight="1" x14ac:dyDescent="0.3">
      <c r="A6" s="71" t="s">
        <v>50</v>
      </c>
      <c r="B6" s="72"/>
      <c r="C6" s="72"/>
      <c r="D6" s="73"/>
      <c r="E6" s="7">
        <f>'Est. Profits-Breakeven Price'!G8</f>
        <v>602</v>
      </c>
      <c r="F6" s="132"/>
      <c r="G6" s="6">
        <f>E6*(1+A15)</f>
        <v>595.98</v>
      </c>
      <c r="H6" s="130"/>
      <c r="I6" s="38">
        <f>G6-E6</f>
        <v>-6.0199999999999818</v>
      </c>
    </row>
    <row r="7" spans="1:9" ht="27" customHeight="1" x14ac:dyDescent="0.3">
      <c r="A7" s="71" t="s">
        <v>31</v>
      </c>
      <c r="B7" s="72"/>
      <c r="C7" s="72"/>
      <c r="D7" s="73"/>
      <c r="E7" s="11">
        <f>'Est. Profits-Breakeven Price'!G9</f>
        <v>0.85</v>
      </c>
      <c r="F7" s="132"/>
      <c r="G7" s="10">
        <f>E7+A16</f>
        <v>0.86</v>
      </c>
      <c r="H7" s="130"/>
      <c r="I7" s="39">
        <f>G7-E7</f>
        <v>1.0000000000000009E-2</v>
      </c>
    </row>
    <row r="8" spans="1:9" ht="27" customHeight="1" x14ac:dyDescent="0.3">
      <c r="A8" s="71" t="s">
        <v>41</v>
      </c>
      <c r="B8" s="72"/>
      <c r="C8" s="72"/>
      <c r="D8" s="73"/>
      <c r="E8" s="9">
        <f>'Est. Profits-Breakeven Price'!G10</f>
        <v>550</v>
      </c>
      <c r="F8" s="132"/>
      <c r="G8" s="8">
        <f>E8*(1+A17)</f>
        <v>555.5</v>
      </c>
      <c r="H8" s="130"/>
      <c r="I8" s="40">
        <f>G8-E8</f>
        <v>5.5</v>
      </c>
    </row>
    <row r="9" spans="1:9" ht="27" customHeight="1" x14ac:dyDescent="0.3">
      <c r="A9" s="71" t="s">
        <v>42</v>
      </c>
      <c r="B9" s="72"/>
      <c r="C9" s="72"/>
      <c r="D9" s="73"/>
      <c r="E9" s="7">
        <f>'Est. Profits-Breakeven Price'!G11</f>
        <v>1.43</v>
      </c>
      <c r="F9" s="132"/>
      <c r="G9" s="6">
        <f>E9*(1+A18)</f>
        <v>1.4442999999999999</v>
      </c>
      <c r="H9" s="130"/>
      <c r="I9" s="38">
        <f>G9-E9</f>
        <v>1.4299999999999979E-2</v>
      </c>
    </row>
    <row r="10" spans="1:9" ht="27" customHeight="1" thickBot="1" x14ac:dyDescent="0.35">
      <c r="A10" s="127"/>
      <c r="B10" s="128"/>
      <c r="C10" s="128"/>
      <c r="D10" s="128"/>
      <c r="E10" s="128"/>
      <c r="F10" s="128"/>
      <c r="G10" s="128"/>
      <c r="H10" s="128"/>
      <c r="I10" s="129"/>
    </row>
    <row r="11" spans="1:9" ht="33" customHeight="1" x14ac:dyDescent="0.3">
      <c r="A11" s="138" t="s">
        <v>84</v>
      </c>
      <c r="B11" s="139"/>
      <c r="C11" s="139"/>
      <c r="D11" s="139"/>
      <c r="E11" s="140"/>
      <c r="F11" s="82" t="s">
        <v>62</v>
      </c>
      <c r="G11" s="83"/>
      <c r="H11" s="83"/>
      <c r="I11" s="84"/>
    </row>
    <row r="12" spans="1:9" ht="33" customHeight="1" x14ac:dyDescent="0.3">
      <c r="A12" s="141"/>
      <c r="B12" s="142"/>
      <c r="C12" s="142"/>
      <c r="D12" s="142"/>
      <c r="E12" s="143"/>
      <c r="F12" s="85"/>
      <c r="G12" s="86"/>
      <c r="H12" s="86"/>
      <c r="I12" s="87"/>
    </row>
    <row r="13" spans="1:9" ht="33" customHeight="1" thickBot="1" x14ac:dyDescent="0.35">
      <c r="A13" s="141"/>
      <c r="B13" s="142"/>
      <c r="C13" s="142"/>
      <c r="D13" s="142"/>
      <c r="E13" s="143"/>
      <c r="F13" s="88"/>
      <c r="G13" s="89"/>
      <c r="H13" s="89"/>
      <c r="I13" s="90"/>
    </row>
    <row r="14" spans="1:9" ht="30" customHeight="1" thickBot="1" x14ac:dyDescent="0.35">
      <c r="A14" s="144"/>
      <c r="B14" s="145"/>
      <c r="C14" s="145"/>
      <c r="D14" s="145"/>
      <c r="E14" s="146"/>
      <c r="F14" s="136" t="s">
        <v>32</v>
      </c>
      <c r="G14" s="137"/>
      <c r="H14" s="136" t="str">
        <f>E5&amp;" head"</f>
        <v>100 head</v>
      </c>
      <c r="I14" s="137"/>
    </row>
    <row r="15" spans="1:9" ht="30" customHeight="1" thickBot="1" x14ac:dyDescent="0.35">
      <c r="A15" s="33">
        <v>-0.01</v>
      </c>
      <c r="B15" s="133" t="s">
        <v>50</v>
      </c>
      <c r="C15" s="134"/>
      <c r="D15" s="134"/>
      <c r="E15" s="135"/>
      <c r="F15" s="80">
        <f>((($E$8*$E$7)*$E$9)-$G$6)-((($E$8*$E$7)*$E$9)-$E$6)</f>
        <v>6.0199999999999818</v>
      </c>
      <c r="G15" s="81"/>
      <c r="H15" s="80">
        <f>F15*$E$5</f>
        <v>601.99999999999818</v>
      </c>
      <c r="I15" s="81"/>
    </row>
    <row r="16" spans="1:9" ht="30" customHeight="1" thickBot="1" x14ac:dyDescent="0.35">
      <c r="A16" s="33">
        <v>0.01</v>
      </c>
      <c r="B16" s="133" t="s">
        <v>31</v>
      </c>
      <c r="C16" s="134"/>
      <c r="D16" s="134"/>
      <c r="E16" s="135"/>
      <c r="F16" s="80">
        <f>((($E$8*$G$7)*$E$9)-$E$6)-((($E$8*$E$7)*$E$9)-$E$6)</f>
        <v>7.8650000000000091</v>
      </c>
      <c r="G16" s="81"/>
      <c r="H16" s="80">
        <f>F16*$E$5</f>
        <v>786.50000000000091</v>
      </c>
      <c r="I16" s="81"/>
    </row>
    <row r="17" spans="1:9" ht="30" customHeight="1" thickBot="1" x14ac:dyDescent="0.35">
      <c r="A17" s="33">
        <v>0.01</v>
      </c>
      <c r="B17" s="133" t="s">
        <v>41</v>
      </c>
      <c r="C17" s="134"/>
      <c r="D17" s="134"/>
      <c r="E17" s="135"/>
      <c r="F17" s="80">
        <f>((($E$8*$E$7)*$E$9)-$E$6)+(I8*'Est. Profits-Breakeven Price'!G12)-((($E$8*$E$7)*$E$9)-$E$6)</f>
        <v>4.125</v>
      </c>
      <c r="G17" s="81"/>
      <c r="H17" s="80">
        <f>F17*$E$5</f>
        <v>412.5</v>
      </c>
      <c r="I17" s="81"/>
    </row>
    <row r="18" spans="1:9" ht="30" customHeight="1" thickBot="1" x14ac:dyDescent="0.35">
      <c r="A18" s="33">
        <v>0.01</v>
      </c>
      <c r="B18" s="133" t="s">
        <v>42</v>
      </c>
      <c r="C18" s="134"/>
      <c r="D18" s="134"/>
      <c r="E18" s="135"/>
      <c r="F18" s="80">
        <f>((($E$8*$E$7)*$G$9)-$E$6)-((($E$8*$E$7)*$E$9)-$E$6)</f>
        <v>6.6852499999999964</v>
      </c>
      <c r="G18" s="81"/>
      <c r="H18" s="80">
        <f>F18*$E$5</f>
        <v>668.52499999999964</v>
      </c>
      <c r="I18" s="81"/>
    </row>
    <row r="19" spans="1:9" ht="17.399999999999999" x14ac:dyDescent="0.3">
      <c r="A19" s="5"/>
    </row>
    <row r="20" spans="1:9" ht="21" thickBot="1" x14ac:dyDescent="0.35">
      <c r="I20" s="4"/>
    </row>
    <row r="21" spans="1:9" ht="28.8" thickBot="1" x14ac:dyDescent="0.35">
      <c r="A21" s="62" t="s">
        <v>59</v>
      </c>
      <c r="B21" s="63"/>
      <c r="C21" s="63"/>
      <c r="D21" s="63"/>
      <c r="E21" s="64"/>
    </row>
  </sheetData>
  <mergeCells count="28">
    <mergeCell ref="A21:E21"/>
    <mergeCell ref="A5:D5"/>
    <mergeCell ref="A6:D6"/>
    <mergeCell ref="A7:D7"/>
    <mergeCell ref="A8:D8"/>
    <mergeCell ref="A9:D9"/>
    <mergeCell ref="B15:E15"/>
    <mergeCell ref="B16:E16"/>
    <mergeCell ref="A10:I10"/>
    <mergeCell ref="B18:E18"/>
    <mergeCell ref="B17:E17"/>
    <mergeCell ref="F5:F9"/>
    <mergeCell ref="H5:H9"/>
    <mergeCell ref="H17:I17"/>
    <mergeCell ref="H18:I18"/>
    <mergeCell ref="F14:G14"/>
    <mergeCell ref="F15:G15"/>
    <mergeCell ref="F16:G16"/>
    <mergeCell ref="F17:G17"/>
    <mergeCell ref="F18:G18"/>
    <mergeCell ref="H14:I14"/>
    <mergeCell ref="A11:E14"/>
    <mergeCell ref="A2:I3"/>
    <mergeCell ref="A1:I1"/>
    <mergeCell ref="H15:I15"/>
    <mergeCell ref="H16:I16"/>
    <mergeCell ref="F11:I13"/>
    <mergeCell ref="A4:D4"/>
  </mergeCells>
  <pageMargins left="0.7" right="0.7" top="0.75" bottom="0.75" header="0.3" footer="0.3"/>
  <pageSetup scale="51" orientation="landscape" r:id="rId1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 F Income Data Input</vt:lpstr>
      <vt:lpstr>Ranch Income Analysis</vt:lpstr>
      <vt:lpstr>Schedule F Expenses Data Input</vt:lpstr>
      <vt:lpstr>Ranch Expense Analysis</vt:lpstr>
      <vt:lpstr>Est. Profits-Breakeven Price</vt:lpstr>
      <vt:lpstr>Profits-Breakeven % Change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Prevatt,Christopher Garrett</dc:creator>
  <cp:lastModifiedBy>jameswprevatt</cp:lastModifiedBy>
  <dcterms:created xsi:type="dcterms:W3CDTF">2018-02-12T00:47:12Z</dcterms:created>
  <dcterms:modified xsi:type="dcterms:W3CDTF">2018-02-23T04:33:42Z</dcterms:modified>
</cp:coreProperties>
</file>